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Sheet1" sheetId="1" r:id="rId1"/>
  </sheets>
  <definedNames>
    <definedName name="HTML_all">'Sheet1'!$A$1:$M$90</definedName>
    <definedName name="HTML_tables">'Sheet1'!$A$1:$A$1</definedName>
    <definedName name="HTML_1">'Sheet1'!$A$1:$M$89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90" authorId="0">
      <text>
        <r>
          <rPr>
            <sz val="10"/>
            <rFont val="Arial"/>
            <family val="2"/>
          </rPr>
          <t>http://www.scimago.es/
http://www.scopus.com/</t>
        </r>
      </text>
    </comment>
  </commentList>
</comments>
</file>

<file path=xl/sharedStrings.xml><?xml version="1.0" encoding="utf-8"?>
<sst xmlns="http://schemas.openxmlformats.org/spreadsheetml/2006/main" count="365" uniqueCount="265">
  <si>
    <t>Title</t>
  </si>
  <si>
    <t>ISSN</t>
  </si>
  <si>
    <t>SJR</t>
  </si>
  <si>
    <t>H index</t>
  </si>
  <si>
    <t>Total Docs. (2006)</t>
  </si>
  <si>
    <t>Total Docs. (3years)</t>
  </si>
  <si>
    <t>Total Refs.</t>
  </si>
  <si>
    <t>Total Cites (3years)</t>
  </si>
  <si>
    <t>Citable Docs. (3years)</t>
  </si>
  <si>
    <t>Cites x Doc. (2years)</t>
  </si>
  <si>
    <t>Ref. x Doc.</t>
  </si>
  <si>
    <t>Country</t>
  </si>
  <si>
    <t>Biostatistics</t>
  </si>
  <si>
    <t>2,99</t>
  </si>
  <si>
    <t>27,24</t>
  </si>
  <si>
    <t>UNITED KINGDOM</t>
  </si>
  <si>
    <t>Statistical Science</t>
  </si>
  <si>
    <t>1,36</t>
  </si>
  <si>
    <t>31,25</t>
  </si>
  <si>
    <t>UNITED STATES</t>
  </si>
  <si>
    <t>Journal of the American Statistical Association</t>
  </si>
  <si>
    <t>2,07</t>
  </si>
  <si>
    <t>32,39</t>
  </si>
  <si>
    <t>Biometrics</t>
  </si>
  <si>
    <t>1,43</t>
  </si>
  <si>
    <t>21,86</t>
  </si>
  <si>
    <t>Statistics in Medicine</t>
  </si>
  <si>
    <t>1,69</t>
  </si>
  <si>
    <t>22,90</t>
  </si>
  <si>
    <t>Journal of the Royal Statistical Society. Series B: Statistical Methodology</t>
  </si>
  <si>
    <t>2,42</t>
  </si>
  <si>
    <t>25,76</t>
  </si>
  <si>
    <t>Journal of the Royal Statistical Society. Series C: Applied Statistics</t>
  </si>
  <si>
    <t>1,23</t>
  </si>
  <si>
    <t>28,10</t>
  </si>
  <si>
    <t>Annals of Statistics</t>
  </si>
  <si>
    <t>1,90</t>
  </si>
  <si>
    <t>27,16</t>
  </si>
  <si>
    <t>Journal of the Royal Statistical Society. Series A: Statistics in Society</t>
  </si>
  <si>
    <t>1,75</t>
  </si>
  <si>
    <t>29,12</t>
  </si>
  <si>
    <t>Test</t>
  </si>
  <si>
    <t>0,58</t>
  </si>
  <si>
    <t>27,43</t>
  </si>
  <si>
    <t>SPAIN</t>
  </si>
  <si>
    <t>Chemometrics and Intelligent Laboratory Systems</t>
  </si>
  <si>
    <t>3,37</t>
  </si>
  <si>
    <t>25,36</t>
  </si>
  <si>
    <t>NETHERLANDS</t>
  </si>
  <si>
    <t>Journal of Computational and Graphical Statistics</t>
  </si>
  <si>
    <t>1,11</t>
  </si>
  <si>
    <t>27,33</t>
  </si>
  <si>
    <t>Biometrika</t>
  </si>
  <si>
    <t>0,99</t>
  </si>
  <si>
    <t>18,94</t>
  </si>
  <si>
    <t>Journal of Chemometrics</t>
  </si>
  <si>
    <t>1,59</t>
  </si>
  <si>
    <t>26,78</t>
  </si>
  <si>
    <t>Econometrica</t>
  </si>
  <si>
    <t>24,72</t>
  </si>
  <si>
    <t>Journal of Statistical Software</t>
  </si>
  <si>
    <t>0,90</t>
  </si>
  <si>
    <t>17,77</t>
  </si>
  <si>
    <t>Journal of Agricultural, Biological, and Environmental Statistics</t>
  </si>
  <si>
    <t>0,93</t>
  </si>
  <si>
    <t>22,93</t>
  </si>
  <si>
    <t>Journal of Multivariate Analysis</t>
  </si>
  <si>
    <t>0,77</t>
  </si>
  <si>
    <t>21,52</t>
  </si>
  <si>
    <t>American Statistician</t>
  </si>
  <si>
    <t>0,66</t>
  </si>
  <si>
    <t>11,83</t>
  </si>
  <si>
    <t>Scandinavian Journal of Statistics</t>
  </si>
  <si>
    <t>0,80</t>
  </si>
  <si>
    <t>23,54</t>
  </si>
  <si>
    <t>Computational Statistics and Data Analysis</t>
  </si>
  <si>
    <t>0,92</t>
  </si>
  <si>
    <t>25,57</t>
  </si>
  <si>
    <t>Journal of Econometrics</t>
  </si>
  <si>
    <t>1,92</t>
  </si>
  <si>
    <t>34,42</t>
  </si>
  <si>
    <t>International Statistical Review</t>
  </si>
  <si>
    <t>36,67</t>
  </si>
  <si>
    <t>Advances in Applied Probability</t>
  </si>
  <si>
    <t>0,88</t>
  </si>
  <si>
    <t>20,47</t>
  </si>
  <si>
    <t>Statistica Sinica</t>
  </si>
  <si>
    <t>1,03</t>
  </si>
  <si>
    <t>22,13</t>
  </si>
  <si>
    <t>TAIWAN, PROVINCIE OF CHINA</t>
  </si>
  <si>
    <t>Statistical Modelling</t>
  </si>
  <si>
    <t>0,50</t>
  </si>
  <si>
    <t>24,55</t>
  </si>
  <si>
    <t>Multivariate Behavioral Research</t>
  </si>
  <si>
    <t>2,02</t>
  </si>
  <si>
    <t>Pharmaceutical Statistics</t>
  </si>
  <si>
    <t>0,68</t>
  </si>
  <si>
    <t>14,68</t>
  </si>
  <si>
    <t>Statistical Methodology</t>
  </si>
  <si>
    <t>0,25</t>
  </si>
  <si>
    <t>20,10</t>
  </si>
  <si>
    <t>Annals of Probability</t>
  </si>
  <si>
    <t>1,33</t>
  </si>
  <si>
    <t>Biometrical Journal</t>
  </si>
  <si>
    <t>0,63</t>
  </si>
  <si>
    <t>19,51</t>
  </si>
  <si>
    <t>GERMANY</t>
  </si>
  <si>
    <t>Bernoulli</t>
  </si>
  <si>
    <t>20,71</t>
  </si>
  <si>
    <t>Journal of Quality Technology</t>
  </si>
  <si>
    <t>1,61</t>
  </si>
  <si>
    <t>26,32</t>
  </si>
  <si>
    <t>Environmetrics</t>
  </si>
  <si>
    <t>0,91</t>
  </si>
  <si>
    <t>20,61</t>
  </si>
  <si>
    <t>Annals of Applied Probability</t>
  </si>
  <si>
    <t>1,25</t>
  </si>
  <si>
    <t>21,99</t>
  </si>
  <si>
    <t>Australian and New Zealand Journal of Statistics</t>
  </si>
  <si>
    <t>0,36</t>
  </si>
  <si>
    <t>21,28</t>
  </si>
  <si>
    <t>Probability Theory and Related Fields</t>
  </si>
  <si>
    <t>1,22</t>
  </si>
  <si>
    <t>22,85</t>
  </si>
  <si>
    <t>Statistics and Computing</t>
  </si>
  <si>
    <t>1,42</t>
  </si>
  <si>
    <t>25,83</t>
  </si>
  <si>
    <t>Journal of Statistical Planning and Inference</t>
  </si>
  <si>
    <t>0,52</t>
  </si>
  <si>
    <t>Canadian Journal of Statistics</t>
  </si>
  <si>
    <t>0,65</t>
  </si>
  <si>
    <t>28,28</t>
  </si>
  <si>
    <t>CANADA</t>
  </si>
  <si>
    <t>Open Systems and Information Dynamics</t>
  </si>
  <si>
    <t>1,18</t>
  </si>
  <si>
    <t>24,30</t>
  </si>
  <si>
    <t>Stochastic Processes and their Applications</t>
  </si>
  <si>
    <t>21,00</t>
  </si>
  <si>
    <t>Fuzzy Sets and Systems</t>
  </si>
  <si>
    <t>1,57</t>
  </si>
  <si>
    <t>23,74</t>
  </si>
  <si>
    <t>British Journal of Mathematical and Statistical Psychology</t>
  </si>
  <si>
    <t>0,81</t>
  </si>
  <si>
    <t>41,86</t>
  </si>
  <si>
    <t>International Journal of Approximate Reasoning</t>
  </si>
  <si>
    <t>1,88</t>
  </si>
  <si>
    <t>23,68</t>
  </si>
  <si>
    <t>Electronic Journal of Probability</t>
  </si>
  <si>
    <t>20,62</t>
  </si>
  <si>
    <t>Journal of Business and Economic Statistics</t>
  </si>
  <si>
    <t>1,09</t>
  </si>
  <si>
    <t>31,12</t>
  </si>
  <si>
    <t>Annales de l'institut Henri Poincare (B) Probability and Statistics</t>
  </si>
  <si>
    <t>0,76</t>
  </si>
  <si>
    <t>20,27</t>
  </si>
  <si>
    <t>FRANCE</t>
  </si>
  <si>
    <t>Oxford Bulletin of Economics and Statistics</t>
  </si>
  <si>
    <t>1,02</t>
  </si>
  <si>
    <t>25,24</t>
  </si>
  <si>
    <t>Journal of Applied Probability</t>
  </si>
  <si>
    <t>15,46</t>
  </si>
  <si>
    <t>Information Sciences</t>
  </si>
  <si>
    <t>1,39</t>
  </si>
  <si>
    <t>25,54</t>
  </si>
  <si>
    <t>Combinatorics Probability and Computing</t>
  </si>
  <si>
    <t>0,82</t>
  </si>
  <si>
    <t>16,54</t>
  </si>
  <si>
    <t>Metrika</t>
  </si>
  <si>
    <t>0,70</t>
  </si>
  <si>
    <t>18,04</t>
  </si>
  <si>
    <t>Journal of Statistics Education</t>
  </si>
  <si>
    <t>0,12</t>
  </si>
  <si>
    <t>18,10</t>
  </si>
  <si>
    <t>Journal of Time Series Analysis</t>
  </si>
  <si>
    <t>21,26</t>
  </si>
  <si>
    <t>Statistica Neerlandica</t>
  </si>
  <si>
    <t>0,71</t>
  </si>
  <si>
    <t>24,76</t>
  </si>
  <si>
    <t>Stochastic Environmental Research and Risk Assessment</t>
  </si>
  <si>
    <t>0,60</t>
  </si>
  <si>
    <t>26,58</t>
  </si>
  <si>
    <t>Probability in the Engineering and Informational Sciences</t>
  </si>
  <si>
    <t>0,55</t>
  </si>
  <si>
    <t>18,41</t>
  </si>
  <si>
    <t>Journal of Applied Statistics</t>
  </si>
  <si>
    <t>0,44</t>
  </si>
  <si>
    <t>18,65</t>
  </si>
  <si>
    <t>Journal of Statistical Computation and Simulation</t>
  </si>
  <si>
    <t>0,22</t>
  </si>
  <si>
    <t>16,74</t>
  </si>
  <si>
    <t>Journal of Theoretical Probability</t>
  </si>
  <si>
    <t>0,39</t>
  </si>
  <si>
    <t>19,36</t>
  </si>
  <si>
    <t>Electronic Communications in Probability</t>
  </si>
  <si>
    <t>0,49</t>
  </si>
  <si>
    <t>14,26</t>
  </si>
  <si>
    <t>Infinite Dimensional Analysis, Quantum Probability and Related Topics</t>
  </si>
  <si>
    <t>18,38</t>
  </si>
  <si>
    <t>SINGAPORE</t>
  </si>
  <si>
    <t>Computational Statistics</t>
  </si>
  <si>
    <t>0,20</t>
  </si>
  <si>
    <t>19,82</t>
  </si>
  <si>
    <t>Performance Evaluation</t>
  </si>
  <si>
    <t>23,77</t>
  </si>
  <si>
    <t>Annals of the Institute of Statistical Mathematics</t>
  </si>
  <si>
    <t>0,38</t>
  </si>
  <si>
    <t>20,69</t>
  </si>
  <si>
    <t>International Journal of Game Theory</t>
  </si>
  <si>
    <t>0,45</t>
  </si>
  <si>
    <t>18,98</t>
  </si>
  <si>
    <t>Statistics and Probability Letters</t>
  </si>
  <si>
    <t>0,29</t>
  </si>
  <si>
    <t>12,21</t>
  </si>
  <si>
    <t>Journal of Nonparametric Statistics</t>
  </si>
  <si>
    <t>0,43</t>
  </si>
  <si>
    <t>20,29</t>
  </si>
  <si>
    <t>Stochastic Analysis and Applications</t>
  </si>
  <si>
    <t>15,83</t>
  </si>
  <si>
    <t>SORT</t>
  </si>
  <si>
    <t>19,27</t>
  </si>
  <si>
    <t>Statistics</t>
  </si>
  <si>
    <t>0,27</t>
  </si>
  <si>
    <t>18,22</t>
  </si>
  <si>
    <t>Communications in Statistics - Theory and Methods</t>
  </si>
  <si>
    <t>15,76</t>
  </si>
  <si>
    <t>Statistical Papers</t>
  </si>
  <si>
    <t>0,40</t>
  </si>
  <si>
    <t>18,48</t>
  </si>
  <si>
    <t>Theory of Probability and its Applications</t>
  </si>
  <si>
    <t>12,56</t>
  </si>
  <si>
    <t>Communications in Statistics Part B: Simulation and Computation</t>
  </si>
  <si>
    <t>0,17</t>
  </si>
  <si>
    <t>17,97</t>
  </si>
  <si>
    <t>Utilitas Mathematica</t>
  </si>
  <si>
    <t>0,28</t>
  </si>
  <si>
    <t>11,65</t>
  </si>
  <si>
    <t>Sankhya: The Indian Journal of Statistics</t>
  </si>
  <si>
    <t>0,13</t>
  </si>
  <si>
    <t>INDIA</t>
  </si>
  <si>
    <t>Journal of Modern Applied Statistical Methods</t>
  </si>
  <si>
    <t>0,08</t>
  </si>
  <si>
    <t>16,83</t>
  </si>
  <si>
    <t>Journal of Statistical Mechanics: Theory and Experiment</t>
  </si>
  <si>
    <t>0,10</t>
  </si>
  <si>
    <t>33,74</t>
  </si>
  <si>
    <t>Quality and Quantity</t>
  </si>
  <si>
    <t>0,32</t>
  </si>
  <si>
    <t>28,40</t>
  </si>
  <si>
    <t>South African Statistical Journal</t>
  </si>
  <si>
    <t>17,86</t>
  </si>
  <si>
    <t>SOUTH AFRICA</t>
  </si>
  <si>
    <t>Journal of Transportation and Statistics</t>
  </si>
  <si>
    <t>16,29</t>
  </si>
  <si>
    <t>Statistical Methods and Applications</t>
  </si>
  <si>
    <t>19,00</t>
  </si>
  <si>
    <t>Allgemeines Statistisches Archiv</t>
  </si>
  <si>
    <t>30,49</t>
  </si>
  <si>
    <t>Journal of Applied Mathematics and Decision Sciences</t>
  </si>
  <si>
    <t>0,00</t>
  </si>
  <si>
    <t>20,36</t>
  </si>
  <si>
    <t>Journal of Applied Mathematics and Stochastic Analysis</t>
  </si>
  <si>
    <t>15,78</t>
  </si>
  <si>
    <t>Significance</t>
  </si>
  <si>
    <t>2,96</t>
  </si>
  <si>
    <r>
      <t xml:space="preserve">Retrieved from: http://www.scimagojr.com. </t>
    </r>
    <r>
      <rPr>
        <sz val="10"/>
        <color indexed="12"/>
        <rFont val="Times New Roman"/>
        <family val="1"/>
      </rPr>
      <t>SCImago Research Group</t>
    </r>
    <r>
      <rPr>
        <sz val="10"/>
        <rFont val="Times New Roman"/>
        <family val="1"/>
      </rPr>
      <t xml:space="preserve">, Copyright 2007. Data Source: </t>
    </r>
    <r>
      <rPr>
        <sz val="10"/>
        <color indexed="12"/>
        <rFont val="Times New Roman"/>
        <family val="1"/>
      </rPr>
      <t>Scopus®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</si>
</sst>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57.140625" style="0" customWidth="1"/>
    <col min="3" max="16384" width="11.57421875" style="0" customWidth="1"/>
  </cols>
  <sheetData>
    <row r="1" spans="1:13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2.75">
      <c r="A2" s="3">
        <v>1</v>
      </c>
      <c r="B2" s="3" t="s">
        <v>12</v>
      </c>
      <c r="C2" s="3" t="str">
        <f>"14684357"</f>
        <v>14684357</v>
      </c>
      <c r="D2" s="3">
        <v>1610</v>
      </c>
      <c r="E2" s="3">
        <v>15</v>
      </c>
      <c r="F2" s="3">
        <v>41</v>
      </c>
      <c r="G2" s="3">
        <v>134</v>
      </c>
      <c r="H2" s="3">
        <v>1.117</v>
      </c>
      <c r="I2" s="3">
        <v>695</v>
      </c>
      <c r="J2" s="3">
        <v>131</v>
      </c>
      <c r="K2" s="3" t="s">
        <v>13</v>
      </c>
      <c r="L2" s="3" t="s">
        <v>14</v>
      </c>
      <c r="M2" s="3" t="s">
        <v>15</v>
      </c>
    </row>
    <row r="3" spans="1:13" ht="12.75">
      <c r="A3" s="3">
        <v>2</v>
      </c>
      <c r="B3" s="3" t="s">
        <v>16</v>
      </c>
      <c r="C3" s="3" t="str">
        <f>"08834237"</f>
        <v>08834237</v>
      </c>
      <c r="D3" s="3">
        <v>321</v>
      </c>
      <c r="E3" s="3">
        <v>27</v>
      </c>
      <c r="F3" s="3">
        <v>57</v>
      </c>
      <c r="G3" s="3">
        <v>118</v>
      </c>
      <c r="H3" s="3">
        <v>1.781</v>
      </c>
      <c r="I3" s="3">
        <v>220</v>
      </c>
      <c r="J3" s="3">
        <v>113</v>
      </c>
      <c r="K3" s="3" t="s">
        <v>17</v>
      </c>
      <c r="L3" s="3" t="s">
        <v>18</v>
      </c>
      <c r="M3" s="3" t="s">
        <v>19</v>
      </c>
    </row>
    <row r="4" spans="1:13" ht="12.75">
      <c r="A4" s="3">
        <v>3</v>
      </c>
      <c r="B4" s="3" t="s">
        <v>20</v>
      </c>
      <c r="C4" s="3" t="str">
        <f>"1537274X"</f>
        <v>1537274X</v>
      </c>
      <c r="D4" s="3">
        <v>305</v>
      </c>
      <c r="E4" s="3">
        <v>53</v>
      </c>
      <c r="F4" s="3">
        <v>137</v>
      </c>
      <c r="G4" s="3">
        <v>322</v>
      </c>
      <c r="H4" s="3">
        <v>4.437</v>
      </c>
      <c r="I4" s="3">
        <v>687</v>
      </c>
      <c r="J4" s="3">
        <v>304</v>
      </c>
      <c r="K4" s="3" t="s">
        <v>21</v>
      </c>
      <c r="L4" s="3" t="s">
        <v>22</v>
      </c>
      <c r="M4" s="3" t="s">
        <v>19</v>
      </c>
    </row>
    <row r="5" spans="1:13" ht="12.75">
      <c r="A5" s="3">
        <v>4</v>
      </c>
      <c r="B5" s="3" t="s">
        <v>23</v>
      </c>
      <c r="C5" s="3" t="str">
        <f>"15410420"</f>
        <v>15410420</v>
      </c>
      <c r="D5" s="3">
        <v>296</v>
      </c>
      <c r="E5" s="3">
        <v>43</v>
      </c>
      <c r="F5" s="3">
        <v>147</v>
      </c>
      <c r="G5" s="3">
        <v>401</v>
      </c>
      <c r="H5" s="3">
        <v>3.214</v>
      </c>
      <c r="I5" s="3">
        <v>659</v>
      </c>
      <c r="J5" s="3">
        <v>363</v>
      </c>
      <c r="K5" s="3" t="s">
        <v>24</v>
      </c>
      <c r="L5" s="3" t="s">
        <v>25</v>
      </c>
      <c r="M5" s="3" t="s">
        <v>19</v>
      </c>
    </row>
    <row r="6" spans="1:13" ht="12.75">
      <c r="A6" s="3">
        <v>5</v>
      </c>
      <c r="B6" s="3" t="s">
        <v>26</v>
      </c>
      <c r="C6" s="3" t="str">
        <f>"10970258"</f>
        <v>10970258</v>
      </c>
      <c r="D6" s="3">
        <v>293</v>
      </c>
      <c r="E6" s="3">
        <v>53</v>
      </c>
      <c r="F6" s="3">
        <v>317</v>
      </c>
      <c r="G6" s="3">
        <v>820</v>
      </c>
      <c r="H6" s="3">
        <v>7.259</v>
      </c>
      <c r="I6" s="3">
        <v>1.413</v>
      </c>
      <c r="J6" s="3">
        <v>740</v>
      </c>
      <c r="K6" s="3" t="s">
        <v>27</v>
      </c>
      <c r="L6" s="3" t="s">
        <v>28</v>
      </c>
      <c r="M6" s="3" t="s">
        <v>15</v>
      </c>
    </row>
    <row r="7" spans="1:13" ht="12.75">
      <c r="A7" s="3">
        <v>6</v>
      </c>
      <c r="B7" s="3" t="s">
        <v>29</v>
      </c>
      <c r="C7" s="3" t="str">
        <f>"14679868"</f>
        <v>14679868</v>
      </c>
      <c r="D7" s="3">
        <v>255</v>
      </c>
      <c r="E7" s="3">
        <v>39</v>
      </c>
      <c r="F7" s="3">
        <v>42</v>
      </c>
      <c r="G7" s="3">
        <v>154</v>
      </c>
      <c r="H7" s="3">
        <v>1.082</v>
      </c>
      <c r="I7" s="3">
        <v>363</v>
      </c>
      <c r="J7" s="3">
        <v>144</v>
      </c>
      <c r="K7" s="3" t="s">
        <v>30</v>
      </c>
      <c r="L7" s="3" t="s">
        <v>31</v>
      </c>
      <c r="M7" s="3" t="s">
        <v>15</v>
      </c>
    </row>
    <row r="8" spans="1:13" ht="12.75">
      <c r="A8" s="3">
        <v>7</v>
      </c>
      <c r="B8" s="3" t="s">
        <v>32</v>
      </c>
      <c r="C8" s="3" t="str">
        <f>"14679876"</f>
        <v>14679876</v>
      </c>
      <c r="D8" s="3">
        <v>225</v>
      </c>
      <c r="E8" s="3">
        <v>25</v>
      </c>
      <c r="F8" s="3">
        <v>40</v>
      </c>
      <c r="G8" s="3">
        <v>137</v>
      </c>
      <c r="H8" s="3">
        <v>1.124</v>
      </c>
      <c r="I8" s="3">
        <v>201</v>
      </c>
      <c r="J8" s="3">
        <v>133</v>
      </c>
      <c r="K8" s="3" t="s">
        <v>33</v>
      </c>
      <c r="L8" s="3" t="s">
        <v>34</v>
      </c>
      <c r="M8" s="3" t="s">
        <v>15</v>
      </c>
    </row>
    <row r="9" spans="1:13" ht="12.75">
      <c r="A9" s="3">
        <v>8</v>
      </c>
      <c r="B9" s="3" t="s">
        <v>35</v>
      </c>
      <c r="C9" s="3" t="str">
        <f>"00905364"</f>
        <v>00905364</v>
      </c>
      <c r="D9" s="3">
        <v>203</v>
      </c>
      <c r="E9" s="3">
        <v>42</v>
      </c>
      <c r="F9" s="3">
        <v>96</v>
      </c>
      <c r="G9" s="3">
        <v>281</v>
      </c>
      <c r="H9" s="3">
        <v>2.607</v>
      </c>
      <c r="I9" s="3">
        <v>556</v>
      </c>
      <c r="J9" s="3">
        <v>273</v>
      </c>
      <c r="K9" s="3" t="s">
        <v>36</v>
      </c>
      <c r="L9" s="3" t="s">
        <v>37</v>
      </c>
      <c r="M9" s="3" t="s">
        <v>19</v>
      </c>
    </row>
    <row r="10" spans="1:13" ht="12.75">
      <c r="A10" s="3">
        <v>9</v>
      </c>
      <c r="B10" s="3" t="s">
        <v>38</v>
      </c>
      <c r="C10" s="3" t="str">
        <f>"1467985X"</f>
        <v>1467985X</v>
      </c>
      <c r="D10" s="3">
        <v>197</v>
      </c>
      <c r="E10" s="3">
        <v>23</v>
      </c>
      <c r="F10" s="3">
        <v>49</v>
      </c>
      <c r="G10" s="3">
        <v>108</v>
      </c>
      <c r="H10" s="3">
        <v>1.427</v>
      </c>
      <c r="I10" s="3">
        <v>135</v>
      </c>
      <c r="J10" s="3">
        <v>83</v>
      </c>
      <c r="K10" s="3" t="s">
        <v>39</v>
      </c>
      <c r="L10" s="3" t="s">
        <v>40</v>
      </c>
      <c r="M10" s="3" t="s">
        <v>15</v>
      </c>
    </row>
    <row r="11" spans="1:13" ht="12.75">
      <c r="A11" s="3">
        <v>10</v>
      </c>
      <c r="B11" s="3" t="s">
        <v>41</v>
      </c>
      <c r="C11" s="3" t="str">
        <f>"11330686"</f>
        <v>11330686</v>
      </c>
      <c r="D11" s="3">
        <v>163</v>
      </c>
      <c r="E11" s="3">
        <v>8</v>
      </c>
      <c r="F11" s="3">
        <v>21</v>
      </c>
      <c r="G11" s="3">
        <v>66</v>
      </c>
      <c r="H11" s="3">
        <v>576</v>
      </c>
      <c r="I11" s="3">
        <v>59</v>
      </c>
      <c r="J11" s="3">
        <v>65</v>
      </c>
      <c r="K11" s="3" t="s">
        <v>42</v>
      </c>
      <c r="L11" s="3" t="s">
        <v>43</v>
      </c>
      <c r="M11" s="3" t="s">
        <v>44</v>
      </c>
    </row>
    <row r="12" spans="1:13" ht="12.75">
      <c r="A12" s="3">
        <v>11</v>
      </c>
      <c r="B12" s="3" t="s">
        <v>45</v>
      </c>
      <c r="C12" s="3" t="str">
        <f>"01697439"</f>
        <v>01697439</v>
      </c>
      <c r="D12" s="3">
        <v>153</v>
      </c>
      <c r="E12" s="3">
        <v>45</v>
      </c>
      <c r="F12" s="3">
        <v>135</v>
      </c>
      <c r="G12" s="3">
        <v>302</v>
      </c>
      <c r="H12" s="3">
        <v>3.423</v>
      </c>
      <c r="I12" s="3">
        <v>714</v>
      </c>
      <c r="J12" s="3">
        <v>208</v>
      </c>
      <c r="K12" s="3" t="s">
        <v>46</v>
      </c>
      <c r="L12" s="3" t="s">
        <v>47</v>
      </c>
      <c r="M12" s="3" t="s">
        <v>48</v>
      </c>
    </row>
    <row r="13" spans="1:13" ht="12.75">
      <c r="A13" s="3">
        <v>12</v>
      </c>
      <c r="B13" s="3" t="s">
        <v>49</v>
      </c>
      <c r="C13" s="3" t="str">
        <f>"15372715"</f>
        <v>15372715</v>
      </c>
      <c r="D13" s="3">
        <v>147</v>
      </c>
      <c r="E13" s="3">
        <v>20</v>
      </c>
      <c r="F13" s="3">
        <v>48</v>
      </c>
      <c r="G13" s="3">
        <v>156</v>
      </c>
      <c r="H13" s="3">
        <v>1.312</v>
      </c>
      <c r="I13" s="3">
        <v>189</v>
      </c>
      <c r="J13" s="3">
        <v>144</v>
      </c>
      <c r="K13" s="3" t="s">
        <v>50</v>
      </c>
      <c r="L13" s="3" t="s">
        <v>51</v>
      </c>
      <c r="M13" s="3" t="s">
        <v>19</v>
      </c>
    </row>
    <row r="14" spans="1:13" ht="12.75">
      <c r="A14" s="3">
        <v>13</v>
      </c>
      <c r="B14" s="3" t="s">
        <v>52</v>
      </c>
      <c r="C14" s="3" t="str">
        <f>"14643510"</f>
        <v>14643510</v>
      </c>
      <c r="D14" s="3">
        <v>141</v>
      </c>
      <c r="E14" s="3">
        <v>36</v>
      </c>
      <c r="F14" s="3">
        <v>82</v>
      </c>
      <c r="G14" s="3">
        <v>234</v>
      </c>
      <c r="H14" s="3">
        <v>1.553</v>
      </c>
      <c r="I14" s="3">
        <v>300</v>
      </c>
      <c r="J14" s="3">
        <v>230</v>
      </c>
      <c r="K14" s="3" t="s">
        <v>53</v>
      </c>
      <c r="L14" s="3" t="s">
        <v>54</v>
      </c>
      <c r="M14" s="3" t="s">
        <v>15</v>
      </c>
    </row>
    <row r="15" spans="1:13" ht="12.75">
      <c r="A15" s="3">
        <v>14</v>
      </c>
      <c r="B15" s="3" t="s">
        <v>55</v>
      </c>
      <c r="C15" s="3" t="str">
        <f>"08869383"</f>
        <v>08869383</v>
      </c>
      <c r="D15" s="3">
        <v>136</v>
      </c>
      <c r="E15" s="3">
        <v>35</v>
      </c>
      <c r="F15" s="3">
        <v>49</v>
      </c>
      <c r="G15" s="3">
        <v>187</v>
      </c>
      <c r="H15" s="3">
        <v>1.312</v>
      </c>
      <c r="I15" s="3">
        <v>400</v>
      </c>
      <c r="J15" s="3">
        <v>146</v>
      </c>
      <c r="K15" s="3" t="s">
        <v>56</v>
      </c>
      <c r="L15" s="3" t="s">
        <v>57</v>
      </c>
      <c r="M15" s="3" t="s">
        <v>15</v>
      </c>
    </row>
    <row r="16" spans="1:13" ht="12.75">
      <c r="A16" s="3">
        <v>15</v>
      </c>
      <c r="B16" s="3" t="s">
        <v>58</v>
      </c>
      <c r="C16" s="3" t="str">
        <f>"14680262"</f>
        <v>14680262</v>
      </c>
      <c r="D16" s="3">
        <v>135</v>
      </c>
      <c r="E16" s="3">
        <v>52</v>
      </c>
      <c r="F16" s="3">
        <v>60</v>
      </c>
      <c r="G16" s="3">
        <v>186</v>
      </c>
      <c r="H16" s="3">
        <v>1.483</v>
      </c>
      <c r="I16" s="3">
        <v>574</v>
      </c>
      <c r="J16" s="3">
        <v>173</v>
      </c>
      <c r="K16" s="3" t="s">
        <v>30</v>
      </c>
      <c r="L16" s="3" t="s">
        <v>59</v>
      </c>
      <c r="M16" s="3" t="s">
        <v>15</v>
      </c>
    </row>
    <row r="17" spans="1:13" ht="12.75">
      <c r="A17" s="3">
        <v>16</v>
      </c>
      <c r="B17" s="3" t="s">
        <v>60</v>
      </c>
      <c r="C17" s="3" t="str">
        <f>"15487660"</f>
        <v>15487660</v>
      </c>
      <c r="D17" s="3">
        <v>115</v>
      </c>
      <c r="E17" s="3">
        <v>9</v>
      </c>
      <c r="F17" s="3">
        <v>30</v>
      </c>
      <c r="G17" s="3">
        <v>80</v>
      </c>
      <c r="H17" s="3">
        <v>533</v>
      </c>
      <c r="I17" s="3">
        <v>72</v>
      </c>
      <c r="J17" s="3">
        <v>79</v>
      </c>
      <c r="K17" s="3" t="s">
        <v>61</v>
      </c>
      <c r="L17" s="3" t="s">
        <v>62</v>
      </c>
      <c r="M17" s="3" t="s">
        <v>19</v>
      </c>
    </row>
    <row r="18" spans="1:13" ht="12.75">
      <c r="A18" s="3">
        <v>17</v>
      </c>
      <c r="B18" s="3" t="s">
        <v>63</v>
      </c>
      <c r="C18" s="3" t="str">
        <f>"15372693"</f>
        <v>15372693</v>
      </c>
      <c r="D18" s="3">
        <v>113</v>
      </c>
      <c r="E18" s="3">
        <v>18</v>
      </c>
      <c r="F18" s="3">
        <v>27</v>
      </c>
      <c r="G18" s="3">
        <v>95</v>
      </c>
      <c r="H18" s="3">
        <v>619</v>
      </c>
      <c r="I18" s="3">
        <v>91</v>
      </c>
      <c r="J18" s="3">
        <v>92</v>
      </c>
      <c r="K18" s="3" t="s">
        <v>64</v>
      </c>
      <c r="L18" s="3" t="s">
        <v>65</v>
      </c>
      <c r="M18" s="3" t="s">
        <v>19</v>
      </c>
    </row>
    <row r="19" spans="1:13" ht="12.75">
      <c r="A19" s="3">
        <v>18</v>
      </c>
      <c r="B19" s="3" t="s">
        <v>66</v>
      </c>
      <c r="C19" s="3" t="str">
        <f>"10957243"</f>
        <v>10957243</v>
      </c>
      <c r="D19" s="3">
        <v>105</v>
      </c>
      <c r="E19" s="3">
        <v>17</v>
      </c>
      <c r="F19" s="3">
        <v>124</v>
      </c>
      <c r="G19" s="3">
        <v>283</v>
      </c>
      <c r="H19" s="3">
        <v>2.668</v>
      </c>
      <c r="I19" s="3">
        <v>224</v>
      </c>
      <c r="J19" s="3">
        <v>279</v>
      </c>
      <c r="K19" s="3" t="s">
        <v>67</v>
      </c>
      <c r="L19" s="3" t="s">
        <v>68</v>
      </c>
      <c r="M19" s="3" t="s">
        <v>19</v>
      </c>
    </row>
    <row r="20" spans="1:13" ht="12.75">
      <c r="A20" s="3">
        <v>19</v>
      </c>
      <c r="B20" s="3" t="s">
        <v>69</v>
      </c>
      <c r="C20" s="3" t="str">
        <f>"15372731"</f>
        <v>15372731</v>
      </c>
      <c r="D20" s="3">
        <v>102</v>
      </c>
      <c r="E20" s="3">
        <v>23</v>
      </c>
      <c r="F20" s="3">
        <v>70</v>
      </c>
      <c r="G20" s="3">
        <v>188</v>
      </c>
      <c r="H20" s="3">
        <v>828</v>
      </c>
      <c r="I20" s="3">
        <v>96</v>
      </c>
      <c r="J20" s="3">
        <v>132</v>
      </c>
      <c r="K20" s="3" t="s">
        <v>70</v>
      </c>
      <c r="L20" s="3" t="s">
        <v>71</v>
      </c>
      <c r="M20" s="3" t="s">
        <v>19</v>
      </c>
    </row>
    <row r="21" spans="1:13" ht="12.75">
      <c r="A21" s="3">
        <v>20</v>
      </c>
      <c r="B21" s="3" t="s">
        <v>72</v>
      </c>
      <c r="C21" s="3" t="str">
        <f>"14679469"</f>
        <v>14679469</v>
      </c>
      <c r="D21" s="3">
        <v>99</v>
      </c>
      <c r="E21" s="3">
        <v>17</v>
      </c>
      <c r="F21" s="3">
        <v>46</v>
      </c>
      <c r="G21" s="3">
        <v>131</v>
      </c>
      <c r="H21" s="3">
        <v>1.083</v>
      </c>
      <c r="I21" s="3">
        <v>113</v>
      </c>
      <c r="J21" s="3">
        <v>128</v>
      </c>
      <c r="K21" s="3" t="s">
        <v>73</v>
      </c>
      <c r="L21" s="3" t="s">
        <v>74</v>
      </c>
      <c r="M21" s="3" t="s">
        <v>15</v>
      </c>
    </row>
    <row r="22" spans="1:13" ht="12.75">
      <c r="A22" s="3">
        <v>21</v>
      </c>
      <c r="B22" s="3" t="s">
        <v>75</v>
      </c>
      <c r="C22" s="3" t="str">
        <f>"01679473"</f>
        <v>01679473</v>
      </c>
      <c r="D22" s="3">
        <v>96</v>
      </c>
      <c r="E22" s="3">
        <v>21</v>
      </c>
      <c r="F22" s="3">
        <v>368</v>
      </c>
      <c r="G22" s="3">
        <v>414</v>
      </c>
      <c r="H22" s="3">
        <v>9.411</v>
      </c>
      <c r="I22" s="3">
        <v>460</v>
      </c>
      <c r="J22" s="3">
        <v>411</v>
      </c>
      <c r="K22" s="3" t="s">
        <v>76</v>
      </c>
      <c r="L22" s="3" t="s">
        <v>77</v>
      </c>
      <c r="M22" s="3" t="s">
        <v>48</v>
      </c>
    </row>
    <row r="23" spans="1:13" ht="12.75">
      <c r="A23" s="3">
        <v>22</v>
      </c>
      <c r="B23" s="3" t="s">
        <v>78</v>
      </c>
      <c r="C23" s="3" t="str">
        <f>"03044076"</f>
        <v>03044076</v>
      </c>
      <c r="D23" s="3">
        <v>95</v>
      </c>
      <c r="E23" s="3">
        <v>43</v>
      </c>
      <c r="F23" s="3">
        <v>130</v>
      </c>
      <c r="G23" s="3">
        <v>266</v>
      </c>
      <c r="H23" s="3">
        <v>4.475</v>
      </c>
      <c r="I23" s="3">
        <v>584</v>
      </c>
      <c r="J23" s="3">
        <v>241</v>
      </c>
      <c r="K23" s="3" t="s">
        <v>79</v>
      </c>
      <c r="L23" s="3" t="s">
        <v>80</v>
      </c>
      <c r="M23" s="3" t="s">
        <v>19</v>
      </c>
    </row>
    <row r="24" spans="1:13" ht="12.75">
      <c r="A24" s="3">
        <v>23</v>
      </c>
      <c r="B24" s="3" t="s">
        <v>81</v>
      </c>
      <c r="C24" s="3" t="str">
        <f>"03067734"</f>
        <v>03067734</v>
      </c>
      <c r="D24" s="3">
        <v>94</v>
      </c>
      <c r="E24" s="3">
        <v>14</v>
      </c>
      <c r="F24" s="3">
        <v>24</v>
      </c>
      <c r="G24" s="3">
        <v>102</v>
      </c>
      <c r="H24" s="3">
        <v>880</v>
      </c>
      <c r="I24" s="3">
        <v>67</v>
      </c>
      <c r="J24" s="3">
        <v>73</v>
      </c>
      <c r="K24" s="3" t="s">
        <v>73</v>
      </c>
      <c r="L24" s="3" t="s">
        <v>82</v>
      </c>
      <c r="M24" s="3" t="s">
        <v>48</v>
      </c>
    </row>
    <row r="25" spans="1:13" ht="12.75">
      <c r="A25" s="3">
        <v>24</v>
      </c>
      <c r="B25" s="3" t="s">
        <v>83</v>
      </c>
      <c r="C25" s="3" t="str">
        <f>"14756064"</f>
        <v>14756064</v>
      </c>
      <c r="D25" s="3">
        <v>93</v>
      </c>
      <c r="E25" s="3">
        <v>20</v>
      </c>
      <c r="F25" s="3">
        <v>58</v>
      </c>
      <c r="G25" s="3">
        <v>178</v>
      </c>
      <c r="H25" s="3">
        <v>1.187</v>
      </c>
      <c r="I25" s="3">
        <v>145</v>
      </c>
      <c r="J25" s="3">
        <v>173</v>
      </c>
      <c r="K25" s="3" t="s">
        <v>84</v>
      </c>
      <c r="L25" s="3" t="s">
        <v>85</v>
      </c>
      <c r="M25" s="3" t="s">
        <v>15</v>
      </c>
    </row>
    <row r="26" spans="1:13" ht="12.75">
      <c r="A26" s="3">
        <v>25</v>
      </c>
      <c r="B26" s="3" t="s">
        <v>86</v>
      </c>
      <c r="C26" s="3" t="str">
        <f>"10170405"</f>
        <v>10170405</v>
      </c>
      <c r="D26" s="3">
        <v>93</v>
      </c>
      <c r="E26" s="3">
        <v>23</v>
      </c>
      <c r="F26" s="3">
        <v>78</v>
      </c>
      <c r="G26" s="3">
        <v>203</v>
      </c>
      <c r="H26" s="3">
        <v>1.726</v>
      </c>
      <c r="I26" s="3">
        <v>194</v>
      </c>
      <c r="J26" s="3">
        <v>164</v>
      </c>
      <c r="K26" s="3" t="s">
        <v>87</v>
      </c>
      <c r="L26" s="3" t="s">
        <v>88</v>
      </c>
      <c r="M26" s="3" t="s">
        <v>89</v>
      </c>
    </row>
    <row r="27" spans="1:13" ht="12.75">
      <c r="A27" s="3">
        <v>26</v>
      </c>
      <c r="B27" s="3" t="s">
        <v>90</v>
      </c>
      <c r="C27" s="3" t="str">
        <f>"1471082X"</f>
        <v>1471082X</v>
      </c>
      <c r="D27" s="3">
        <v>92</v>
      </c>
      <c r="E27" s="3">
        <v>2</v>
      </c>
      <c r="F27" s="3">
        <v>22</v>
      </c>
      <c r="G27" s="3">
        <v>20</v>
      </c>
      <c r="H27" s="3">
        <v>540</v>
      </c>
      <c r="I27" s="3">
        <v>10</v>
      </c>
      <c r="J27" s="3">
        <v>20</v>
      </c>
      <c r="K27" s="3" t="s">
        <v>91</v>
      </c>
      <c r="L27" s="3" t="s">
        <v>92</v>
      </c>
      <c r="M27" s="3" t="s">
        <v>15</v>
      </c>
    </row>
    <row r="28" spans="1:13" ht="12.75">
      <c r="A28" s="3">
        <v>27</v>
      </c>
      <c r="B28" s="3" t="s">
        <v>93</v>
      </c>
      <c r="C28" s="3" t="str">
        <f>"15327906"</f>
        <v>15327906</v>
      </c>
      <c r="D28" s="3">
        <v>92</v>
      </c>
      <c r="E28" s="3">
        <v>19</v>
      </c>
      <c r="F28" s="3">
        <v>24</v>
      </c>
      <c r="G28" s="3">
        <v>62</v>
      </c>
      <c r="H28" s="3">
        <v>826</v>
      </c>
      <c r="I28" s="3">
        <v>117</v>
      </c>
      <c r="J28" s="3">
        <v>61</v>
      </c>
      <c r="K28" s="3" t="s">
        <v>94</v>
      </c>
      <c r="L28" s="3" t="s">
        <v>80</v>
      </c>
      <c r="M28" s="3" t="s">
        <v>19</v>
      </c>
    </row>
    <row r="29" spans="1:13" ht="12.75">
      <c r="A29" s="3">
        <v>28</v>
      </c>
      <c r="B29" s="3" t="s">
        <v>95</v>
      </c>
      <c r="C29" s="3" t="str">
        <f>"15391612"</f>
        <v>15391612</v>
      </c>
      <c r="D29" s="3">
        <v>91</v>
      </c>
      <c r="E29" s="3">
        <v>4</v>
      </c>
      <c r="F29" s="3">
        <v>34</v>
      </c>
      <c r="G29" s="3">
        <v>64</v>
      </c>
      <c r="H29" s="3">
        <v>499</v>
      </c>
      <c r="I29" s="3">
        <v>36</v>
      </c>
      <c r="J29" s="3">
        <v>53</v>
      </c>
      <c r="K29" s="3" t="s">
        <v>96</v>
      </c>
      <c r="L29" s="3" t="s">
        <v>97</v>
      </c>
      <c r="M29" s="3" t="s">
        <v>15</v>
      </c>
    </row>
    <row r="30" spans="1:13" ht="12.75">
      <c r="A30" s="3">
        <v>29</v>
      </c>
      <c r="B30" s="3" t="s">
        <v>98</v>
      </c>
      <c r="C30" s="3" t="str">
        <f>"15723127"</f>
        <v>15723127</v>
      </c>
      <c r="D30" s="3">
        <v>90</v>
      </c>
      <c r="E30" s="3">
        <v>2</v>
      </c>
      <c r="F30" s="3">
        <v>42</v>
      </c>
      <c r="G30" s="3">
        <v>35</v>
      </c>
      <c r="H30" s="3">
        <v>844</v>
      </c>
      <c r="I30" s="3">
        <v>6</v>
      </c>
      <c r="J30" s="3">
        <v>24</v>
      </c>
      <c r="K30" s="3" t="s">
        <v>99</v>
      </c>
      <c r="L30" s="3" t="s">
        <v>100</v>
      </c>
      <c r="M30" s="3" t="s">
        <v>48</v>
      </c>
    </row>
    <row r="31" spans="1:13" ht="12.75">
      <c r="A31" s="3">
        <v>30</v>
      </c>
      <c r="B31" s="3" t="s">
        <v>101</v>
      </c>
      <c r="C31" s="3" t="str">
        <f>"00911798"</f>
        <v>00911798</v>
      </c>
      <c r="D31" s="3">
        <v>89</v>
      </c>
      <c r="E31" s="3">
        <v>25</v>
      </c>
      <c r="F31" s="3">
        <v>85</v>
      </c>
      <c r="G31" s="3">
        <v>270</v>
      </c>
      <c r="H31" s="3">
        <v>1.858</v>
      </c>
      <c r="I31" s="3">
        <v>357</v>
      </c>
      <c r="J31" s="3">
        <v>269</v>
      </c>
      <c r="K31" s="3" t="s">
        <v>102</v>
      </c>
      <c r="L31" s="3" t="s">
        <v>25</v>
      </c>
      <c r="M31" s="3" t="s">
        <v>19</v>
      </c>
    </row>
    <row r="32" spans="1:13" ht="12.75">
      <c r="A32" s="3">
        <v>31</v>
      </c>
      <c r="B32" s="3" t="s">
        <v>103</v>
      </c>
      <c r="C32" s="3" t="str">
        <f>"15214036"</f>
        <v>15214036</v>
      </c>
      <c r="D32" s="3">
        <v>87</v>
      </c>
      <c r="E32" s="3">
        <v>15</v>
      </c>
      <c r="F32" s="3">
        <v>97</v>
      </c>
      <c r="G32" s="3">
        <v>225</v>
      </c>
      <c r="H32" s="3">
        <v>1.8920000000000001</v>
      </c>
      <c r="I32" s="3">
        <v>159</v>
      </c>
      <c r="J32" s="3">
        <v>222</v>
      </c>
      <c r="K32" s="3" t="s">
        <v>104</v>
      </c>
      <c r="L32" s="3" t="s">
        <v>105</v>
      </c>
      <c r="M32" s="3" t="s">
        <v>106</v>
      </c>
    </row>
    <row r="33" spans="1:13" ht="12.75">
      <c r="A33" s="3">
        <v>32</v>
      </c>
      <c r="B33" s="3" t="s">
        <v>107</v>
      </c>
      <c r="C33" s="3" t="str">
        <f>"13507265"</f>
        <v>13507265</v>
      </c>
      <c r="D33" s="3">
        <v>86</v>
      </c>
      <c r="E33" s="3">
        <v>15</v>
      </c>
      <c r="F33" s="3">
        <v>38</v>
      </c>
      <c r="G33" s="3">
        <v>142</v>
      </c>
      <c r="H33" s="3">
        <v>787</v>
      </c>
      <c r="I33" s="3">
        <v>164</v>
      </c>
      <c r="J33" s="3">
        <v>140</v>
      </c>
      <c r="K33" s="3" t="s">
        <v>53</v>
      </c>
      <c r="L33" s="3" t="s">
        <v>108</v>
      </c>
      <c r="M33" s="3" t="s">
        <v>48</v>
      </c>
    </row>
    <row r="34" spans="1:13" ht="12.75">
      <c r="A34" s="3">
        <v>33</v>
      </c>
      <c r="B34" s="3" t="s">
        <v>109</v>
      </c>
      <c r="C34" s="3" t="str">
        <f>"00224065"</f>
        <v>00224065</v>
      </c>
      <c r="D34" s="3">
        <v>79</v>
      </c>
      <c r="E34" s="3">
        <v>27</v>
      </c>
      <c r="F34" s="3">
        <v>28</v>
      </c>
      <c r="G34" s="3">
        <v>94</v>
      </c>
      <c r="H34" s="3">
        <v>737</v>
      </c>
      <c r="I34" s="3">
        <v>136</v>
      </c>
      <c r="J34" s="3">
        <v>93</v>
      </c>
      <c r="K34" s="3" t="s">
        <v>110</v>
      </c>
      <c r="L34" s="3" t="s">
        <v>111</v>
      </c>
      <c r="M34" s="3" t="s">
        <v>19</v>
      </c>
    </row>
    <row r="35" spans="1:13" ht="12.75">
      <c r="A35" s="3">
        <v>34</v>
      </c>
      <c r="B35" s="3" t="s">
        <v>112</v>
      </c>
      <c r="C35" s="3" t="str">
        <f>"11804009"</f>
        <v>11804009</v>
      </c>
      <c r="D35" s="3">
        <v>79</v>
      </c>
      <c r="E35" s="3">
        <v>17</v>
      </c>
      <c r="F35" s="3">
        <v>59</v>
      </c>
      <c r="G35" s="3">
        <v>175</v>
      </c>
      <c r="H35" s="3">
        <v>1.216</v>
      </c>
      <c r="I35" s="3">
        <v>135</v>
      </c>
      <c r="J35" s="3">
        <v>126</v>
      </c>
      <c r="K35" s="3" t="s">
        <v>113</v>
      </c>
      <c r="L35" s="3" t="s">
        <v>114</v>
      </c>
      <c r="M35" s="3" t="s">
        <v>15</v>
      </c>
    </row>
    <row r="36" spans="1:13" ht="12.75">
      <c r="A36" s="3">
        <v>35</v>
      </c>
      <c r="B36" s="3" t="s">
        <v>115</v>
      </c>
      <c r="C36" s="3" t="str">
        <f>"10505164"</f>
        <v>10505164</v>
      </c>
      <c r="D36" s="3">
        <v>77</v>
      </c>
      <c r="E36" s="3">
        <v>23</v>
      </c>
      <c r="F36" s="3">
        <v>80</v>
      </c>
      <c r="G36" s="3">
        <v>221</v>
      </c>
      <c r="H36" s="3">
        <v>1.7590000000000001</v>
      </c>
      <c r="I36" s="3">
        <v>284</v>
      </c>
      <c r="J36" s="3">
        <v>217</v>
      </c>
      <c r="K36" s="3" t="s">
        <v>116</v>
      </c>
      <c r="L36" s="3" t="s">
        <v>117</v>
      </c>
      <c r="M36" s="3" t="s">
        <v>19</v>
      </c>
    </row>
    <row r="37" spans="1:13" ht="12.75">
      <c r="A37" s="3">
        <v>36</v>
      </c>
      <c r="B37" s="3" t="s">
        <v>118</v>
      </c>
      <c r="C37" s="3" t="str">
        <f>"1467842X"</f>
        <v>1467842X</v>
      </c>
      <c r="D37" s="3">
        <v>76</v>
      </c>
      <c r="E37" s="3">
        <v>12</v>
      </c>
      <c r="F37" s="3">
        <v>32</v>
      </c>
      <c r="G37" s="3">
        <v>142</v>
      </c>
      <c r="H37" s="3">
        <v>681</v>
      </c>
      <c r="I37" s="3">
        <v>64</v>
      </c>
      <c r="J37" s="3">
        <v>133</v>
      </c>
      <c r="K37" s="3" t="s">
        <v>119</v>
      </c>
      <c r="L37" s="3" t="s">
        <v>120</v>
      </c>
      <c r="M37" s="3" t="s">
        <v>15</v>
      </c>
    </row>
    <row r="38" spans="1:13" ht="12.75">
      <c r="A38" s="3">
        <v>37</v>
      </c>
      <c r="B38" s="3" t="s">
        <v>121</v>
      </c>
      <c r="C38" s="3" t="str">
        <f>"14322064"</f>
        <v>14322064</v>
      </c>
      <c r="D38" s="3">
        <v>75</v>
      </c>
      <c r="E38" s="3">
        <v>23</v>
      </c>
      <c r="F38" s="3">
        <v>61</v>
      </c>
      <c r="G38" s="3">
        <v>205</v>
      </c>
      <c r="H38" s="3">
        <v>1.394</v>
      </c>
      <c r="I38" s="3">
        <v>250</v>
      </c>
      <c r="J38" s="3">
        <v>203</v>
      </c>
      <c r="K38" s="3" t="s">
        <v>122</v>
      </c>
      <c r="L38" s="3" t="s">
        <v>123</v>
      </c>
      <c r="M38" s="3" t="s">
        <v>19</v>
      </c>
    </row>
    <row r="39" spans="1:13" ht="12.75">
      <c r="A39" s="3">
        <v>38</v>
      </c>
      <c r="B39" s="3" t="s">
        <v>124</v>
      </c>
      <c r="C39" s="3" t="str">
        <f>"15731375"</f>
        <v>15731375</v>
      </c>
      <c r="D39" s="3">
        <v>72</v>
      </c>
      <c r="E39" s="3">
        <v>22</v>
      </c>
      <c r="F39" s="3">
        <v>30</v>
      </c>
      <c r="G39" s="3">
        <v>98</v>
      </c>
      <c r="H39" s="3">
        <v>775</v>
      </c>
      <c r="I39" s="3">
        <v>105</v>
      </c>
      <c r="J39" s="3">
        <v>95</v>
      </c>
      <c r="K39" s="3" t="s">
        <v>125</v>
      </c>
      <c r="L39" s="3" t="s">
        <v>126</v>
      </c>
      <c r="M39" s="3" t="s">
        <v>48</v>
      </c>
    </row>
    <row r="40" spans="1:13" ht="12.75">
      <c r="A40" s="3">
        <v>39</v>
      </c>
      <c r="B40" s="3" t="s">
        <v>127</v>
      </c>
      <c r="C40" s="3" t="str">
        <f>"03783758"</f>
        <v>03783758</v>
      </c>
      <c r="D40" s="3">
        <v>71</v>
      </c>
      <c r="E40" s="3">
        <v>19</v>
      </c>
      <c r="F40" s="3">
        <v>255</v>
      </c>
      <c r="G40" s="3">
        <v>636</v>
      </c>
      <c r="H40" s="3">
        <v>4.975</v>
      </c>
      <c r="I40" s="3">
        <v>339</v>
      </c>
      <c r="J40" s="3">
        <v>626</v>
      </c>
      <c r="K40" s="3" t="s">
        <v>128</v>
      </c>
      <c r="L40" s="3" t="s">
        <v>105</v>
      </c>
      <c r="M40" s="3" t="s">
        <v>48</v>
      </c>
    </row>
    <row r="41" spans="1:13" ht="12.75">
      <c r="A41" s="3">
        <v>40</v>
      </c>
      <c r="B41" s="3" t="s">
        <v>129</v>
      </c>
      <c r="C41" s="3" t="str">
        <f>"03195724"</f>
        <v>03195724</v>
      </c>
      <c r="D41" s="3">
        <v>69</v>
      </c>
      <c r="E41" s="3">
        <v>15</v>
      </c>
      <c r="F41" s="3">
        <v>39</v>
      </c>
      <c r="G41" s="3">
        <v>104</v>
      </c>
      <c r="H41" s="3">
        <v>1.103</v>
      </c>
      <c r="I41" s="3">
        <v>63</v>
      </c>
      <c r="J41" s="3">
        <v>88</v>
      </c>
      <c r="K41" s="3" t="s">
        <v>130</v>
      </c>
      <c r="L41" s="3" t="s">
        <v>131</v>
      </c>
      <c r="M41" s="3" t="s">
        <v>132</v>
      </c>
    </row>
    <row r="42" spans="1:13" ht="12.75">
      <c r="A42" s="3">
        <v>41</v>
      </c>
      <c r="B42" s="3" t="s">
        <v>133</v>
      </c>
      <c r="C42" s="3" t="str">
        <f>"15731324"</f>
        <v>15731324</v>
      </c>
      <c r="D42" s="3">
        <v>68</v>
      </c>
      <c r="E42" s="3">
        <v>9</v>
      </c>
      <c r="F42" s="3">
        <v>40</v>
      </c>
      <c r="G42" s="3">
        <v>83</v>
      </c>
      <c r="H42" s="3">
        <v>972</v>
      </c>
      <c r="I42" s="3">
        <v>75</v>
      </c>
      <c r="J42" s="3">
        <v>71</v>
      </c>
      <c r="K42" s="3" t="s">
        <v>134</v>
      </c>
      <c r="L42" s="3" t="s">
        <v>135</v>
      </c>
      <c r="M42" s="3" t="s">
        <v>48</v>
      </c>
    </row>
    <row r="43" spans="1:13" ht="12.75">
      <c r="A43" s="3">
        <v>42</v>
      </c>
      <c r="B43" s="3" t="s">
        <v>136</v>
      </c>
      <c r="C43" s="3" t="str">
        <f>"03044149"</f>
        <v>03044149</v>
      </c>
      <c r="D43" s="3">
        <v>67</v>
      </c>
      <c r="E43" s="3">
        <v>20</v>
      </c>
      <c r="F43" s="3">
        <v>96</v>
      </c>
      <c r="G43" s="3">
        <v>263</v>
      </c>
      <c r="H43" s="3">
        <v>2.016</v>
      </c>
      <c r="I43" s="3">
        <v>246</v>
      </c>
      <c r="J43" s="3">
        <v>261</v>
      </c>
      <c r="K43" s="3" t="s">
        <v>73</v>
      </c>
      <c r="L43" s="3" t="s">
        <v>137</v>
      </c>
      <c r="M43" s="3" t="s">
        <v>48</v>
      </c>
    </row>
    <row r="44" spans="1:13" ht="12.75">
      <c r="A44" s="3">
        <v>43</v>
      </c>
      <c r="B44" s="3" t="s">
        <v>138</v>
      </c>
      <c r="C44" s="3" t="str">
        <f>"01650114"</f>
        <v>01650114</v>
      </c>
      <c r="D44" s="3">
        <v>66</v>
      </c>
      <c r="E44" s="3">
        <v>42</v>
      </c>
      <c r="F44" s="3">
        <v>227</v>
      </c>
      <c r="G44" s="3">
        <v>717</v>
      </c>
      <c r="H44" s="3">
        <v>5.388</v>
      </c>
      <c r="I44" s="3">
        <v>1.157</v>
      </c>
      <c r="J44" s="3">
        <v>615</v>
      </c>
      <c r="K44" s="3" t="s">
        <v>139</v>
      </c>
      <c r="L44" s="3" t="s">
        <v>140</v>
      </c>
      <c r="M44" s="3" t="s">
        <v>48</v>
      </c>
    </row>
    <row r="45" spans="1:13" ht="12.75">
      <c r="A45" s="3">
        <v>44</v>
      </c>
      <c r="B45" s="3" t="s">
        <v>141</v>
      </c>
      <c r="C45" s="3" t="str">
        <f>"00071102"</f>
        <v>00071102</v>
      </c>
      <c r="D45" s="3">
        <v>64</v>
      </c>
      <c r="E45" s="3">
        <v>15</v>
      </c>
      <c r="F45" s="3">
        <v>22</v>
      </c>
      <c r="G45" s="3">
        <v>64</v>
      </c>
      <c r="H45" s="3">
        <v>921</v>
      </c>
      <c r="I45" s="3">
        <v>63</v>
      </c>
      <c r="J45" s="3">
        <v>64</v>
      </c>
      <c r="K45" s="3" t="s">
        <v>142</v>
      </c>
      <c r="L45" s="3" t="s">
        <v>143</v>
      </c>
      <c r="M45" s="3" t="s">
        <v>15</v>
      </c>
    </row>
    <row r="46" spans="1:13" ht="12.75">
      <c r="A46" s="3">
        <v>45</v>
      </c>
      <c r="B46" s="3" t="s">
        <v>144</v>
      </c>
      <c r="C46" s="3" t="str">
        <f>"18734731"</f>
        <v>18734731</v>
      </c>
      <c r="D46" s="3">
        <v>62</v>
      </c>
      <c r="E46" s="3">
        <v>22</v>
      </c>
      <c r="F46" s="3">
        <v>50</v>
      </c>
      <c r="G46" s="3">
        <v>127</v>
      </c>
      <c r="H46" s="3">
        <v>1.184</v>
      </c>
      <c r="I46" s="3">
        <v>171</v>
      </c>
      <c r="J46" s="3">
        <v>80</v>
      </c>
      <c r="K46" s="3" t="s">
        <v>145</v>
      </c>
      <c r="L46" s="3" t="s">
        <v>146</v>
      </c>
      <c r="M46" s="3" t="s">
        <v>19</v>
      </c>
    </row>
    <row r="47" spans="1:13" ht="12.75">
      <c r="A47" s="3">
        <v>46</v>
      </c>
      <c r="B47" s="3" t="s">
        <v>147</v>
      </c>
      <c r="C47" s="3" t="str">
        <f>"10836489"</f>
        <v>10836489</v>
      </c>
      <c r="D47" s="3">
        <v>62</v>
      </c>
      <c r="E47" s="3">
        <v>11</v>
      </c>
      <c r="F47" s="3">
        <v>50</v>
      </c>
      <c r="G47" s="3">
        <v>98</v>
      </c>
      <c r="H47" s="3">
        <v>1.031</v>
      </c>
      <c r="I47" s="3">
        <v>80</v>
      </c>
      <c r="J47" s="3">
        <v>98</v>
      </c>
      <c r="K47" s="3" t="s">
        <v>96</v>
      </c>
      <c r="L47" s="3" t="s">
        <v>148</v>
      </c>
      <c r="M47" s="3" t="s">
        <v>19</v>
      </c>
    </row>
    <row r="48" spans="1:13" ht="12.75">
      <c r="A48" s="3">
        <v>47</v>
      </c>
      <c r="B48" s="3" t="s">
        <v>149</v>
      </c>
      <c r="C48" s="3" t="str">
        <f>"15372707"</f>
        <v>15372707</v>
      </c>
      <c r="D48" s="3">
        <v>62</v>
      </c>
      <c r="E48" s="3">
        <v>30</v>
      </c>
      <c r="F48" s="3">
        <v>42</v>
      </c>
      <c r="G48" s="3">
        <v>140</v>
      </c>
      <c r="H48" s="3">
        <v>1.307</v>
      </c>
      <c r="I48" s="3">
        <v>152</v>
      </c>
      <c r="J48" s="3">
        <v>122</v>
      </c>
      <c r="K48" s="3" t="s">
        <v>150</v>
      </c>
      <c r="L48" s="3" t="s">
        <v>151</v>
      </c>
      <c r="M48" s="3" t="s">
        <v>19</v>
      </c>
    </row>
    <row r="49" spans="1:13" ht="12.75">
      <c r="A49" s="3">
        <v>48</v>
      </c>
      <c r="B49" s="3" t="s">
        <v>152</v>
      </c>
      <c r="C49" s="3" t="str">
        <f>"02460203"</f>
        <v>02460203</v>
      </c>
      <c r="D49" s="3">
        <v>60</v>
      </c>
      <c r="E49" s="3">
        <v>13</v>
      </c>
      <c r="F49" s="3">
        <v>37</v>
      </c>
      <c r="G49" s="3">
        <v>129</v>
      </c>
      <c r="H49" s="3">
        <v>750</v>
      </c>
      <c r="I49" s="3">
        <v>105</v>
      </c>
      <c r="J49" s="3">
        <v>128</v>
      </c>
      <c r="K49" s="3" t="s">
        <v>153</v>
      </c>
      <c r="L49" s="3" t="s">
        <v>154</v>
      </c>
      <c r="M49" s="3" t="s">
        <v>155</v>
      </c>
    </row>
    <row r="50" spans="1:13" ht="12.75">
      <c r="A50" s="3">
        <v>49</v>
      </c>
      <c r="B50" s="3" t="s">
        <v>156</v>
      </c>
      <c r="C50" s="3" t="str">
        <f>"14680084"</f>
        <v>14680084</v>
      </c>
      <c r="D50" s="3">
        <v>60</v>
      </c>
      <c r="E50" s="3">
        <v>21</v>
      </c>
      <c r="F50" s="3">
        <v>46</v>
      </c>
      <c r="G50" s="3">
        <v>124</v>
      </c>
      <c r="H50" s="3">
        <v>1.161</v>
      </c>
      <c r="I50" s="3">
        <v>143</v>
      </c>
      <c r="J50" s="3">
        <v>109</v>
      </c>
      <c r="K50" s="3" t="s">
        <v>157</v>
      </c>
      <c r="L50" s="3" t="s">
        <v>158</v>
      </c>
      <c r="M50" s="3" t="s">
        <v>15</v>
      </c>
    </row>
    <row r="51" spans="1:13" ht="12.75">
      <c r="A51" s="3">
        <v>50</v>
      </c>
      <c r="B51" s="3" t="s">
        <v>159</v>
      </c>
      <c r="C51" s="3" t="str">
        <f>"00219002"</f>
        <v>00219002</v>
      </c>
      <c r="D51" s="3">
        <v>60</v>
      </c>
      <c r="E51" s="3">
        <v>18</v>
      </c>
      <c r="F51" s="3">
        <v>97</v>
      </c>
      <c r="G51" s="3">
        <v>312</v>
      </c>
      <c r="H51" s="3">
        <v>1.5</v>
      </c>
      <c r="I51" s="3">
        <v>216</v>
      </c>
      <c r="J51" s="3">
        <v>308</v>
      </c>
      <c r="K51" s="3" t="s">
        <v>130</v>
      </c>
      <c r="L51" s="3" t="s">
        <v>160</v>
      </c>
      <c r="M51" s="3" t="s">
        <v>15</v>
      </c>
    </row>
    <row r="52" spans="1:13" ht="12.75">
      <c r="A52" s="3">
        <v>51</v>
      </c>
      <c r="B52" s="3" t="s">
        <v>161</v>
      </c>
      <c r="C52" s="3" t="str">
        <f>"00200255"</f>
        <v>00200255</v>
      </c>
      <c r="D52" s="3">
        <v>58</v>
      </c>
      <c r="E52" s="3">
        <v>25</v>
      </c>
      <c r="F52" s="3">
        <v>178</v>
      </c>
      <c r="G52" s="3">
        <v>464</v>
      </c>
      <c r="H52" s="3">
        <v>4.547</v>
      </c>
      <c r="I52" s="3">
        <v>602</v>
      </c>
      <c r="J52" s="3">
        <v>398</v>
      </c>
      <c r="K52" s="3" t="s">
        <v>162</v>
      </c>
      <c r="L52" s="3" t="s">
        <v>163</v>
      </c>
      <c r="M52" s="3" t="s">
        <v>19</v>
      </c>
    </row>
    <row r="53" spans="1:13" ht="12.75">
      <c r="A53" s="3">
        <v>52</v>
      </c>
      <c r="B53" s="3" t="s">
        <v>164</v>
      </c>
      <c r="C53" s="3" t="str">
        <f>"14692163"</f>
        <v>14692163</v>
      </c>
      <c r="D53" s="3">
        <v>58</v>
      </c>
      <c r="E53" s="3">
        <v>13</v>
      </c>
      <c r="F53" s="3">
        <v>57</v>
      </c>
      <c r="G53" s="3">
        <v>142</v>
      </c>
      <c r="H53" s="3">
        <v>943</v>
      </c>
      <c r="I53" s="3">
        <v>105</v>
      </c>
      <c r="J53" s="3">
        <v>119</v>
      </c>
      <c r="K53" s="3" t="s">
        <v>165</v>
      </c>
      <c r="L53" s="3" t="s">
        <v>166</v>
      </c>
      <c r="M53" s="3" t="s">
        <v>19</v>
      </c>
    </row>
    <row r="54" spans="1:13" ht="12.75">
      <c r="A54" s="3">
        <v>53</v>
      </c>
      <c r="B54" s="3" t="s">
        <v>167</v>
      </c>
      <c r="C54" s="3" t="str">
        <f>"1435926X"</f>
        <v>1435926X</v>
      </c>
      <c r="D54" s="3">
        <v>56</v>
      </c>
      <c r="E54" s="3">
        <v>10</v>
      </c>
      <c r="F54" s="3">
        <v>51</v>
      </c>
      <c r="G54" s="3">
        <v>125</v>
      </c>
      <c r="H54" s="3">
        <v>920</v>
      </c>
      <c r="I54" s="3">
        <v>86</v>
      </c>
      <c r="J54" s="3">
        <v>109</v>
      </c>
      <c r="K54" s="3" t="s">
        <v>168</v>
      </c>
      <c r="L54" s="3" t="s">
        <v>169</v>
      </c>
      <c r="M54" s="3" t="s">
        <v>106</v>
      </c>
    </row>
    <row r="55" spans="1:13" ht="12.75">
      <c r="A55" s="3">
        <v>54</v>
      </c>
      <c r="B55" s="3" t="s">
        <v>170</v>
      </c>
      <c r="C55" s="3" t="str">
        <f>"10691898"</f>
        <v>10691898</v>
      </c>
      <c r="D55" s="3">
        <v>56</v>
      </c>
      <c r="E55" s="3">
        <v>5</v>
      </c>
      <c r="F55" s="3">
        <v>21</v>
      </c>
      <c r="G55" s="3">
        <v>67</v>
      </c>
      <c r="H55" s="3">
        <v>380</v>
      </c>
      <c r="I55" s="3">
        <v>18</v>
      </c>
      <c r="J55" s="3">
        <v>63</v>
      </c>
      <c r="K55" s="3" t="s">
        <v>171</v>
      </c>
      <c r="L55" s="3" t="s">
        <v>172</v>
      </c>
      <c r="M55" s="3" t="s">
        <v>19</v>
      </c>
    </row>
    <row r="56" spans="1:13" ht="12.75">
      <c r="A56" s="3">
        <v>55</v>
      </c>
      <c r="B56" s="3" t="s">
        <v>173</v>
      </c>
      <c r="C56" s="3" t="str">
        <f>"01439782"</f>
        <v>01439782</v>
      </c>
      <c r="D56" s="3">
        <v>55</v>
      </c>
      <c r="E56" s="3">
        <v>19</v>
      </c>
      <c r="F56" s="3">
        <v>46</v>
      </c>
      <c r="G56" s="3">
        <v>136</v>
      </c>
      <c r="H56" s="3">
        <v>978</v>
      </c>
      <c r="I56" s="3">
        <v>101</v>
      </c>
      <c r="J56" s="3">
        <v>134</v>
      </c>
      <c r="K56" s="3" t="s">
        <v>96</v>
      </c>
      <c r="L56" s="3" t="s">
        <v>174</v>
      </c>
      <c r="M56" s="3" t="s">
        <v>15</v>
      </c>
    </row>
    <row r="57" spans="1:13" ht="12.75">
      <c r="A57" s="3">
        <v>56</v>
      </c>
      <c r="B57" s="3" t="s">
        <v>175</v>
      </c>
      <c r="C57" s="3" t="str">
        <f>"00390402"</f>
        <v>00390402</v>
      </c>
      <c r="D57" s="3">
        <v>55</v>
      </c>
      <c r="E57" s="3">
        <v>9</v>
      </c>
      <c r="F57" s="3">
        <v>34</v>
      </c>
      <c r="G57" s="3">
        <v>85</v>
      </c>
      <c r="H57" s="3">
        <v>842</v>
      </c>
      <c r="I57" s="3">
        <v>53</v>
      </c>
      <c r="J57" s="3">
        <v>75</v>
      </c>
      <c r="K57" s="3" t="s">
        <v>176</v>
      </c>
      <c r="L57" s="3" t="s">
        <v>177</v>
      </c>
      <c r="M57" s="3" t="s">
        <v>15</v>
      </c>
    </row>
    <row r="58" spans="1:13" ht="12.75">
      <c r="A58" s="3">
        <v>57</v>
      </c>
      <c r="B58" s="3" t="s">
        <v>178</v>
      </c>
      <c r="C58" s="3" t="str">
        <f>"14363259"</f>
        <v>14363259</v>
      </c>
      <c r="D58" s="3">
        <v>55</v>
      </c>
      <c r="E58" s="3">
        <v>13</v>
      </c>
      <c r="F58" s="3">
        <v>55</v>
      </c>
      <c r="G58" s="3">
        <v>114</v>
      </c>
      <c r="H58" s="3">
        <v>1.462</v>
      </c>
      <c r="I58" s="3">
        <v>86</v>
      </c>
      <c r="J58" s="3">
        <v>111</v>
      </c>
      <c r="K58" s="3" t="s">
        <v>179</v>
      </c>
      <c r="L58" s="3" t="s">
        <v>180</v>
      </c>
      <c r="M58" s="3" t="s">
        <v>19</v>
      </c>
    </row>
    <row r="59" spans="1:13" ht="12.75">
      <c r="A59" s="3">
        <v>58</v>
      </c>
      <c r="B59" s="3" t="s">
        <v>181</v>
      </c>
      <c r="C59" s="3" t="str">
        <f>"14698951"</f>
        <v>14698951</v>
      </c>
      <c r="D59" s="3">
        <v>54</v>
      </c>
      <c r="E59" s="3">
        <v>11</v>
      </c>
      <c r="F59" s="3">
        <v>41</v>
      </c>
      <c r="G59" s="3">
        <v>101</v>
      </c>
      <c r="H59" s="3">
        <v>755</v>
      </c>
      <c r="I59" s="3">
        <v>68</v>
      </c>
      <c r="J59" s="3">
        <v>99</v>
      </c>
      <c r="K59" s="3" t="s">
        <v>182</v>
      </c>
      <c r="L59" s="3" t="s">
        <v>183</v>
      </c>
      <c r="M59" s="3" t="s">
        <v>19</v>
      </c>
    </row>
    <row r="60" spans="1:13" ht="12.75">
      <c r="A60" s="3">
        <v>59</v>
      </c>
      <c r="B60" s="3" t="s">
        <v>184</v>
      </c>
      <c r="C60" s="3" t="str">
        <f>"13600532"</f>
        <v>13600532</v>
      </c>
      <c r="D60" s="3">
        <v>54</v>
      </c>
      <c r="E60" s="3">
        <v>16</v>
      </c>
      <c r="F60" s="3">
        <v>80</v>
      </c>
      <c r="G60" s="3">
        <v>237</v>
      </c>
      <c r="H60" s="3">
        <v>1.492</v>
      </c>
      <c r="I60" s="3">
        <v>99</v>
      </c>
      <c r="J60" s="3">
        <v>236</v>
      </c>
      <c r="K60" s="3" t="s">
        <v>185</v>
      </c>
      <c r="L60" s="3" t="s">
        <v>186</v>
      </c>
      <c r="M60" s="3" t="s">
        <v>15</v>
      </c>
    </row>
    <row r="61" spans="1:13" ht="12.75">
      <c r="A61" s="3">
        <v>60</v>
      </c>
      <c r="B61" s="3" t="s">
        <v>187</v>
      </c>
      <c r="C61" s="3" t="str">
        <f>"00949655"</f>
        <v>00949655</v>
      </c>
      <c r="D61" s="3">
        <v>53</v>
      </c>
      <c r="E61" s="3">
        <v>14</v>
      </c>
      <c r="F61" s="3">
        <v>62</v>
      </c>
      <c r="G61" s="3">
        <v>190</v>
      </c>
      <c r="H61" s="3">
        <v>1.038</v>
      </c>
      <c r="I61" s="3">
        <v>69</v>
      </c>
      <c r="J61" s="3">
        <v>184</v>
      </c>
      <c r="K61" s="3" t="s">
        <v>188</v>
      </c>
      <c r="L61" s="3" t="s">
        <v>189</v>
      </c>
      <c r="M61" s="3" t="s">
        <v>19</v>
      </c>
    </row>
    <row r="62" spans="1:13" ht="12.75">
      <c r="A62" s="3">
        <v>61</v>
      </c>
      <c r="B62" s="3" t="s">
        <v>190</v>
      </c>
      <c r="C62" s="3" t="str">
        <f>"15729230"</f>
        <v>15729230</v>
      </c>
      <c r="D62" s="3">
        <v>53</v>
      </c>
      <c r="E62" s="3">
        <v>13</v>
      </c>
      <c r="F62" s="3">
        <v>42</v>
      </c>
      <c r="G62" s="3">
        <v>147</v>
      </c>
      <c r="H62" s="3">
        <v>813</v>
      </c>
      <c r="I62" s="3">
        <v>79</v>
      </c>
      <c r="J62" s="3">
        <v>147</v>
      </c>
      <c r="K62" s="3" t="s">
        <v>191</v>
      </c>
      <c r="L62" s="3" t="s">
        <v>192</v>
      </c>
      <c r="M62" s="3" t="s">
        <v>19</v>
      </c>
    </row>
    <row r="63" spans="1:13" ht="12.75">
      <c r="A63" s="3">
        <v>62</v>
      </c>
      <c r="B63" s="3" t="s">
        <v>193</v>
      </c>
      <c r="C63" s="3" t="str">
        <f>"1083589X"</f>
        <v>1083589X</v>
      </c>
      <c r="D63" s="3">
        <v>53</v>
      </c>
      <c r="E63" s="3">
        <v>10</v>
      </c>
      <c r="F63" s="3">
        <v>34</v>
      </c>
      <c r="G63" s="3">
        <v>70</v>
      </c>
      <c r="H63" s="3">
        <v>485</v>
      </c>
      <c r="I63" s="3">
        <v>35</v>
      </c>
      <c r="J63" s="3">
        <v>70</v>
      </c>
      <c r="K63" s="3" t="s">
        <v>194</v>
      </c>
      <c r="L63" s="3" t="s">
        <v>195</v>
      </c>
      <c r="M63" s="3" t="s">
        <v>19</v>
      </c>
    </row>
    <row r="64" spans="1:13" ht="12.75">
      <c r="A64" s="3">
        <v>63</v>
      </c>
      <c r="B64" s="3" t="s">
        <v>196</v>
      </c>
      <c r="C64" s="3" t="str">
        <f>"02190257"</f>
        <v>02190257</v>
      </c>
      <c r="D64" s="3">
        <v>52</v>
      </c>
      <c r="E64" s="3">
        <v>12</v>
      </c>
      <c r="F64" s="3">
        <v>39</v>
      </c>
      <c r="G64" s="3">
        <v>114</v>
      </c>
      <c r="H64" s="3">
        <v>717</v>
      </c>
      <c r="I64" s="3">
        <v>66</v>
      </c>
      <c r="J64" s="3">
        <v>112</v>
      </c>
      <c r="K64" s="3" t="s">
        <v>104</v>
      </c>
      <c r="L64" s="3" t="s">
        <v>197</v>
      </c>
      <c r="M64" s="3" t="s">
        <v>198</v>
      </c>
    </row>
    <row r="65" spans="1:13" ht="12.75">
      <c r="A65" s="3">
        <v>64</v>
      </c>
      <c r="B65" s="3" t="s">
        <v>199</v>
      </c>
      <c r="C65" s="3" t="str">
        <f>"09434062"</f>
        <v>09434062</v>
      </c>
      <c r="D65" s="3">
        <v>52</v>
      </c>
      <c r="E65" s="3">
        <v>13</v>
      </c>
      <c r="F65" s="3">
        <v>38</v>
      </c>
      <c r="G65" s="3">
        <v>104</v>
      </c>
      <c r="H65" s="3">
        <v>753</v>
      </c>
      <c r="I65" s="3">
        <v>35</v>
      </c>
      <c r="J65" s="3">
        <v>86</v>
      </c>
      <c r="K65" s="3" t="s">
        <v>200</v>
      </c>
      <c r="L65" s="3" t="s">
        <v>201</v>
      </c>
      <c r="M65" s="3" t="s">
        <v>106</v>
      </c>
    </row>
    <row r="66" spans="1:13" ht="12.75">
      <c r="A66" s="3">
        <v>65</v>
      </c>
      <c r="B66" s="3" t="s">
        <v>202</v>
      </c>
      <c r="C66" s="3" t="str">
        <f>"01665316"</f>
        <v>01665316</v>
      </c>
      <c r="D66" s="3">
        <v>50</v>
      </c>
      <c r="E66" s="3">
        <v>20</v>
      </c>
      <c r="F66" s="3">
        <v>62</v>
      </c>
      <c r="G66" s="3">
        <v>216</v>
      </c>
      <c r="H66" s="3">
        <v>1.474</v>
      </c>
      <c r="I66" s="3">
        <v>195</v>
      </c>
      <c r="J66" s="3">
        <v>104</v>
      </c>
      <c r="K66" s="3" t="s">
        <v>24</v>
      </c>
      <c r="L66" s="3" t="s">
        <v>203</v>
      </c>
      <c r="M66" s="3" t="s">
        <v>48</v>
      </c>
    </row>
    <row r="67" spans="1:13" ht="12.75">
      <c r="A67" s="3">
        <v>66</v>
      </c>
      <c r="B67" s="3" t="s">
        <v>204</v>
      </c>
      <c r="C67" s="3" t="str">
        <f>"00203157"</f>
        <v>00203157</v>
      </c>
      <c r="D67" s="3">
        <v>50</v>
      </c>
      <c r="E67" s="3">
        <v>13</v>
      </c>
      <c r="F67" s="3">
        <v>49</v>
      </c>
      <c r="G67" s="3">
        <v>149</v>
      </c>
      <c r="H67" s="3">
        <v>1.014</v>
      </c>
      <c r="I67" s="3">
        <v>60</v>
      </c>
      <c r="J67" s="3">
        <v>143</v>
      </c>
      <c r="K67" s="3" t="s">
        <v>205</v>
      </c>
      <c r="L67" s="3" t="s">
        <v>206</v>
      </c>
      <c r="M67" s="3" t="s">
        <v>48</v>
      </c>
    </row>
    <row r="68" spans="1:13" ht="12.75">
      <c r="A68" s="3">
        <v>67</v>
      </c>
      <c r="B68" s="3" t="s">
        <v>207</v>
      </c>
      <c r="C68" s="3" t="str">
        <f>"14321270"</f>
        <v>14321270</v>
      </c>
      <c r="D68" s="3">
        <v>49</v>
      </c>
      <c r="E68" s="3">
        <v>15</v>
      </c>
      <c r="F68" s="3">
        <v>42</v>
      </c>
      <c r="G68" s="3">
        <v>88</v>
      </c>
      <c r="H68" s="3">
        <v>797</v>
      </c>
      <c r="I68" s="3">
        <v>38</v>
      </c>
      <c r="J68" s="3">
        <v>77</v>
      </c>
      <c r="K68" s="3" t="s">
        <v>208</v>
      </c>
      <c r="L68" s="3" t="s">
        <v>209</v>
      </c>
      <c r="M68" s="3" t="s">
        <v>106</v>
      </c>
    </row>
    <row r="69" spans="1:13" ht="12.75">
      <c r="A69" s="3">
        <v>68</v>
      </c>
      <c r="B69" s="3" t="s">
        <v>210</v>
      </c>
      <c r="C69" s="3" t="str">
        <f>"01677152"</f>
        <v>01677152</v>
      </c>
      <c r="D69" s="3">
        <v>48</v>
      </c>
      <c r="E69" s="3">
        <v>17</v>
      </c>
      <c r="F69" s="3">
        <v>257</v>
      </c>
      <c r="G69" s="3">
        <v>621</v>
      </c>
      <c r="H69" s="3">
        <v>3.139</v>
      </c>
      <c r="I69" s="3">
        <v>216</v>
      </c>
      <c r="J69" s="3">
        <v>617</v>
      </c>
      <c r="K69" s="3" t="s">
        <v>211</v>
      </c>
      <c r="L69" s="3" t="s">
        <v>212</v>
      </c>
      <c r="M69" s="3" t="s">
        <v>48</v>
      </c>
    </row>
    <row r="70" spans="1:13" ht="12.75">
      <c r="A70" s="3">
        <v>69</v>
      </c>
      <c r="B70" s="3" t="s">
        <v>213</v>
      </c>
      <c r="C70" s="3" t="str">
        <f>"10485252"</f>
        <v>10485252</v>
      </c>
      <c r="D70" s="3">
        <v>48</v>
      </c>
      <c r="E70" s="3">
        <v>11</v>
      </c>
      <c r="F70" s="3">
        <v>21</v>
      </c>
      <c r="G70" s="3">
        <v>165</v>
      </c>
      <c r="H70" s="3">
        <v>426</v>
      </c>
      <c r="I70" s="3">
        <v>53</v>
      </c>
      <c r="J70" s="3">
        <v>125</v>
      </c>
      <c r="K70" s="3" t="s">
        <v>214</v>
      </c>
      <c r="L70" s="3" t="s">
        <v>215</v>
      </c>
      <c r="M70" s="3" t="s">
        <v>19</v>
      </c>
    </row>
    <row r="71" spans="1:13" ht="12.75">
      <c r="A71" s="3">
        <v>70</v>
      </c>
      <c r="B71" s="3" t="s">
        <v>216</v>
      </c>
      <c r="C71" s="3" t="str">
        <f>"15329356"</f>
        <v>15329356</v>
      </c>
      <c r="D71" s="3">
        <v>48</v>
      </c>
      <c r="E71" s="3">
        <v>9</v>
      </c>
      <c r="F71" s="3">
        <v>64</v>
      </c>
      <c r="G71" s="3">
        <v>214</v>
      </c>
      <c r="H71" s="3">
        <v>1.013</v>
      </c>
      <c r="I71" s="3">
        <v>84</v>
      </c>
      <c r="J71" s="3">
        <v>212</v>
      </c>
      <c r="K71" s="3" t="s">
        <v>205</v>
      </c>
      <c r="L71" s="3" t="s">
        <v>217</v>
      </c>
      <c r="M71" s="3" t="s">
        <v>19</v>
      </c>
    </row>
    <row r="72" spans="1:13" ht="12.75">
      <c r="A72" s="3">
        <v>71</v>
      </c>
      <c r="B72" s="3" t="s">
        <v>218</v>
      </c>
      <c r="C72" s="3" t="str">
        <f>"16962281"</f>
        <v>16962281</v>
      </c>
      <c r="D72" s="3">
        <v>48</v>
      </c>
      <c r="E72" s="3">
        <v>2</v>
      </c>
      <c r="F72" s="3">
        <v>11</v>
      </c>
      <c r="G72" s="3">
        <v>41</v>
      </c>
      <c r="H72" s="3">
        <v>212</v>
      </c>
      <c r="I72" s="3">
        <v>10</v>
      </c>
      <c r="J72" s="3">
        <v>40</v>
      </c>
      <c r="K72" s="3" t="s">
        <v>211</v>
      </c>
      <c r="L72" s="3" t="s">
        <v>219</v>
      </c>
      <c r="M72" s="3" t="s">
        <v>44</v>
      </c>
    </row>
    <row r="73" spans="1:13" ht="12.75">
      <c r="A73" s="3">
        <v>72</v>
      </c>
      <c r="B73" s="3" t="s">
        <v>220</v>
      </c>
      <c r="C73" s="3" t="str">
        <f>"02331888"</f>
        <v>02331888</v>
      </c>
      <c r="D73" s="3">
        <v>48</v>
      </c>
      <c r="E73" s="3">
        <v>8</v>
      </c>
      <c r="F73" s="3">
        <v>36</v>
      </c>
      <c r="G73" s="3">
        <v>113</v>
      </c>
      <c r="H73" s="3">
        <v>656</v>
      </c>
      <c r="I73" s="3">
        <v>44</v>
      </c>
      <c r="J73" s="3">
        <v>113</v>
      </c>
      <c r="K73" s="3" t="s">
        <v>221</v>
      </c>
      <c r="L73" s="3" t="s">
        <v>222</v>
      </c>
      <c r="M73" s="3" t="s">
        <v>15</v>
      </c>
    </row>
    <row r="74" spans="1:13" ht="12.75">
      <c r="A74" s="3">
        <v>73</v>
      </c>
      <c r="B74" s="3" t="s">
        <v>223</v>
      </c>
      <c r="C74" s="3" t="str">
        <f>"1532415X"</f>
        <v>1532415X</v>
      </c>
      <c r="D74" s="3">
        <v>48</v>
      </c>
      <c r="E74" s="3">
        <v>14</v>
      </c>
      <c r="F74" s="3">
        <v>170</v>
      </c>
      <c r="G74" s="3">
        <v>510</v>
      </c>
      <c r="H74" s="3">
        <v>2.68</v>
      </c>
      <c r="I74" s="3">
        <v>150</v>
      </c>
      <c r="J74" s="3">
        <v>499</v>
      </c>
      <c r="K74" s="3" t="s">
        <v>99</v>
      </c>
      <c r="L74" s="3" t="s">
        <v>224</v>
      </c>
      <c r="M74" s="3" t="s">
        <v>19</v>
      </c>
    </row>
    <row r="75" spans="1:13" ht="12.75">
      <c r="A75" s="3">
        <v>74</v>
      </c>
      <c r="B75" s="3" t="s">
        <v>225</v>
      </c>
      <c r="C75" s="3" t="str">
        <f>"09325026"</f>
        <v>09325026</v>
      </c>
      <c r="D75" s="3">
        <v>47</v>
      </c>
      <c r="E75" s="3">
        <v>7</v>
      </c>
      <c r="F75" s="3">
        <v>50</v>
      </c>
      <c r="G75" s="3">
        <v>88</v>
      </c>
      <c r="H75" s="3">
        <v>924</v>
      </c>
      <c r="I75" s="3">
        <v>27</v>
      </c>
      <c r="J75" s="3">
        <v>86</v>
      </c>
      <c r="K75" s="3" t="s">
        <v>226</v>
      </c>
      <c r="L75" s="3" t="s">
        <v>227</v>
      </c>
      <c r="M75" s="3" t="s">
        <v>19</v>
      </c>
    </row>
    <row r="76" spans="1:13" ht="12.75">
      <c r="A76" s="3">
        <v>75</v>
      </c>
      <c r="B76" s="3" t="s">
        <v>228</v>
      </c>
      <c r="C76" s="3" t="str">
        <f>"10957219"</f>
        <v>10957219</v>
      </c>
      <c r="D76" s="3">
        <v>45</v>
      </c>
      <c r="E76" s="3">
        <v>8</v>
      </c>
      <c r="F76" s="3">
        <v>50</v>
      </c>
      <c r="G76" s="3">
        <v>196</v>
      </c>
      <c r="H76" s="3">
        <v>628</v>
      </c>
      <c r="I76" s="3">
        <v>52</v>
      </c>
      <c r="J76" s="3">
        <v>179</v>
      </c>
      <c r="K76" s="3" t="s">
        <v>191</v>
      </c>
      <c r="L76" s="3" t="s">
        <v>229</v>
      </c>
      <c r="M76" s="3" t="s">
        <v>19</v>
      </c>
    </row>
    <row r="77" spans="1:13" ht="12.75">
      <c r="A77" s="3">
        <v>76</v>
      </c>
      <c r="B77" s="3" t="s">
        <v>230</v>
      </c>
      <c r="C77" s="3" t="str">
        <f>"15324141"</f>
        <v>15324141</v>
      </c>
      <c r="D77" s="3">
        <v>45</v>
      </c>
      <c r="E77" s="3">
        <v>11</v>
      </c>
      <c r="F77" s="3">
        <v>69</v>
      </c>
      <c r="G77" s="3">
        <v>214</v>
      </c>
      <c r="H77" s="3">
        <v>1.24</v>
      </c>
      <c r="I77" s="3">
        <v>52</v>
      </c>
      <c r="J77" s="3">
        <v>211</v>
      </c>
      <c r="K77" s="3" t="s">
        <v>231</v>
      </c>
      <c r="L77" s="3" t="s">
        <v>232</v>
      </c>
      <c r="M77" s="3" t="s">
        <v>19</v>
      </c>
    </row>
    <row r="78" spans="1:13" ht="12.75">
      <c r="A78" s="3">
        <v>77</v>
      </c>
      <c r="B78" s="3" t="s">
        <v>233</v>
      </c>
      <c r="C78" s="3" t="str">
        <f>"03153681"</f>
        <v>03153681</v>
      </c>
      <c r="D78" s="3">
        <v>44</v>
      </c>
      <c r="E78" s="3">
        <v>6</v>
      </c>
      <c r="F78" s="3">
        <v>60</v>
      </c>
      <c r="G78" s="3">
        <v>123</v>
      </c>
      <c r="H78" s="3">
        <v>699</v>
      </c>
      <c r="I78" s="3">
        <v>27</v>
      </c>
      <c r="J78" s="3">
        <v>123</v>
      </c>
      <c r="K78" s="3" t="s">
        <v>234</v>
      </c>
      <c r="L78" s="3" t="s">
        <v>235</v>
      </c>
      <c r="M78" s="3" t="s">
        <v>132</v>
      </c>
    </row>
    <row r="79" spans="1:13" ht="12.75">
      <c r="A79" s="3">
        <v>78</v>
      </c>
      <c r="B79" s="3" t="s">
        <v>236</v>
      </c>
      <c r="C79" s="3" t="str">
        <f>"09727671"</f>
        <v>09727671</v>
      </c>
      <c r="D79" s="3">
        <v>44</v>
      </c>
      <c r="E79" s="3">
        <v>1</v>
      </c>
      <c r="F79" s="3">
        <v>22</v>
      </c>
      <c r="G79" s="3">
        <v>38</v>
      </c>
      <c r="H79" s="3">
        <v>462</v>
      </c>
      <c r="I79" s="3">
        <v>5</v>
      </c>
      <c r="J79" s="3">
        <v>38</v>
      </c>
      <c r="K79" s="3" t="s">
        <v>237</v>
      </c>
      <c r="L79" s="3" t="s">
        <v>137</v>
      </c>
      <c r="M79" s="3" t="s">
        <v>238</v>
      </c>
    </row>
    <row r="80" spans="1:13" ht="12.75">
      <c r="A80" s="3">
        <v>79</v>
      </c>
      <c r="B80" s="3" t="s">
        <v>239</v>
      </c>
      <c r="C80" s="3" t="str">
        <f>"15389472"</f>
        <v>15389472</v>
      </c>
      <c r="D80" s="3">
        <v>43</v>
      </c>
      <c r="E80" s="3">
        <v>5</v>
      </c>
      <c r="F80" s="3">
        <v>23</v>
      </c>
      <c r="G80" s="3">
        <v>161</v>
      </c>
      <c r="H80" s="3">
        <v>387</v>
      </c>
      <c r="I80" s="3">
        <v>18</v>
      </c>
      <c r="J80" s="3">
        <v>159</v>
      </c>
      <c r="K80" s="3" t="s">
        <v>240</v>
      </c>
      <c r="L80" s="3" t="s">
        <v>241</v>
      </c>
      <c r="M80" s="3" t="s">
        <v>19</v>
      </c>
    </row>
    <row r="81" spans="1:13" ht="12.75">
      <c r="A81" s="3">
        <v>80</v>
      </c>
      <c r="B81" s="3" t="s">
        <v>242</v>
      </c>
      <c r="C81" s="3" t="str">
        <f>"17425468"</f>
        <v>17425468</v>
      </c>
      <c r="D81" s="3">
        <v>43</v>
      </c>
      <c r="E81" s="3">
        <v>2</v>
      </c>
      <c r="F81" s="3">
        <v>221</v>
      </c>
      <c r="G81" s="3">
        <v>158</v>
      </c>
      <c r="H81" s="3">
        <v>7.456</v>
      </c>
      <c r="I81" s="3">
        <v>16</v>
      </c>
      <c r="J81" s="3">
        <v>157</v>
      </c>
      <c r="K81" s="3" t="s">
        <v>243</v>
      </c>
      <c r="L81" s="3" t="s">
        <v>244</v>
      </c>
      <c r="M81" s="3" t="s">
        <v>15</v>
      </c>
    </row>
    <row r="82" spans="1:13" ht="12.75">
      <c r="A82" s="3">
        <v>81</v>
      </c>
      <c r="B82" s="3" t="s">
        <v>245</v>
      </c>
      <c r="C82" s="3" t="str">
        <f>"15737845"</f>
        <v>15737845</v>
      </c>
      <c r="D82" s="3">
        <v>42</v>
      </c>
      <c r="E82" s="3">
        <v>8</v>
      </c>
      <c r="F82" s="3">
        <v>57</v>
      </c>
      <c r="G82" s="3">
        <v>120</v>
      </c>
      <c r="H82" s="3">
        <v>1.619</v>
      </c>
      <c r="I82" s="3">
        <v>36</v>
      </c>
      <c r="J82" s="3">
        <v>118</v>
      </c>
      <c r="K82" s="3" t="s">
        <v>246</v>
      </c>
      <c r="L82" s="3" t="s">
        <v>247</v>
      </c>
      <c r="M82" s="3" t="s">
        <v>48</v>
      </c>
    </row>
    <row r="83" spans="1:13" ht="12.75">
      <c r="A83" s="3">
        <v>82</v>
      </c>
      <c r="B83" s="3" t="s">
        <v>248</v>
      </c>
      <c r="C83" s="3" t="str">
        <f>"0038271X"</f>
        <v>0038271X</v>
      </c>
      <c r="D83" s="3">
        <v>40</v>
      </c>
      <c r="E83" s="3">
        <v>3</v>
      </c>
      <c r="F83" s="3">
        <v>7</v>
      </c>
      <c r="G83" s="3">
        <v>31</v>
      </c>
      <c r="H83" s="3">
        <v>125</v>
      </c>
      <c r="I83" s="3">
        <v>3</v>
      </c>
      <c r="J83" s="3">
        <v>31</v>
      </c>
      <c r="K83" s="3" t="s">
        <v>171</v>
      </c>
      <c r="L83" s="3" t="s">
        <v>249</v>
      </c>
      <c r="M83" s="3" t="s">
        <v>250</v>
      </c>
    </row>
    <row r="84" spans="1:13" ht="12.75">
      <c r="A84" s="3">
        <v>83</v>
      </c>
      <c r="B84" s="3" t="s">
        <v>251</v>
      </c>
      <c r="C84" s="3" t="str">
        <f>"10948848"</f>
        <v>10948848</v>
      </c>
      <c r="D84" s="3">
        <v>40</v>
      </c>
      <c r="E84" s="3">
        <v>2</v>
      </c>
      <c r="F84" s="3">
        <v>7</v>
      </c>
      <c r="G84" s="3">
        <v>38</v>
      </c>
      <c r="H84" s="3">
        <v>114</v>
      </c>
      <c r="I84" s="3">
        <v>4</v>
      </c>
      <c r="J84" s="3">
        <v>34</v>
      </c>
      <c r="K84" s="3" t="s">
        <v>171</v>
      </c>
      <c r="L84" s="3" t="s">
        <v>252</v>
      </c>
      <c r="M84" s="3" t="s">
        <v>19</v>
      </c>
    </row>
    <row r="85" spans="1:13" ht="12.75">
      <c r="A85" s="3">
        <v>84</v>
      </c>
      <c r="B85" s="3" t="s">
        <v>253</v>
      </c>
      <c r="C85" s="3" t="str">
        <f>"16182510"</f>
        <v>16182510</v>
      </c>
      <c r="D85" s="3">
        <v>40</v>
      </c>
      <c r="E85" s="3">
        <v>1</v>
      </c>
      <c r="F85" s="3">
        <v>17</v>
      </c>
      <c r="G85" s="3">
        <v>14</v>
      </c>
      <c r="H85" s="3">
        <v>323</v>
      </c>
      <c r="I85" s="3">
        <v>1</v>
      </c>
      <c r="J85" s="3">
        <v>13</v>
      </c>
      <c r="K85" s="3" t="s">
        <v>240</v>
      </c>
      <c r="L85" s="3" t="s">
        <v>254</v>
      </c>
      <c r="M85" s="3" t="s">
        <v>106</v>
      </c>
    </row>
    <row r="86" spans="1:13" ht="12.75">
      <c r="A86" s="3">
        <v>85</v>
      </c>
      <c r="B86" s="3" t="s">
        <v>255</v>
      </c>
      <c r="C86" s="3" t="str">
        <f>"00026018"</f>
        <v>00026018</v>
      </c>
      <c r="D86" s="3">
        <v>39</v>
      </c>
      <c r="E86" s="3">
        <v>1</v>
      </c>
      <c r="F86" s="3">
        <v>37</v>
      </c>
      <c r="G86" s="3">
        <v>24</v>
      </c>
      <c r="H86" s="3">
        <v>1.1280000000000001</v>
      </c>
      <c r="I86" s="3">
        <v>5</v>
      </c>
      <c r="J86" s="3">
        <v>23</v>
      </c>
      <c r="K86" s="3" t="s">
        <v>188</v>
      </c>
      <c r="L86" s="3" t="s">
        <v>256</v>
      </c>
      <c r="M86" s="3" t="s">
        <v>106</v>
      </c>
    </row>
    <row r="87" spans="1:13" ht="12.75">
      <c r="A87" s="3">
        <v>86</v>
      </c>
      <c r="B87" s="3" t="s">
        <v>257</v>
      </c>
      <c r="C87" s="3" t="str">
        <f>"15327612"</f>
        <v>15327612</v>
      </c>
      <c r="D87" s="3">
        <v>0</v>
      </c>
      <c r="E87" s="3">
        <v>0</v>
      </c>
      <c r="F87" s="3">
        <v>39</v>
      </c>
      <c r="G87" s="3">
        <v>0</v>
      </c>
      <c r="H87" s="3">
        <v>794</v>
      </c>
      <c r="I87" s="3">
        <v>0</v>
      </c>
      <c r="J87" s="3">
        <v>0</v>
      </c>
      <c r="K87" s="3" t="s">
        <v>258</v>
      </c>
      <c r="L87" s="3" t="s">
        <v>259</v>
      </c>
      <c r="M87" s="3" t="s">
        <v>19</v>
      </c>
    </row>
    <row r="88" spans="1:13" ht="12.75">
      <c r="A88" s="3">
        <v>87</v>
      </c>
      <c r="B88" s="3" t="s">
        <v>260</v>
      </c>
      <c r="C88" s="3" t="str">
        <f>"16872177"</f>
        <v>16872177</v>
      </c>
      <c r="D88" s="3">
        <v>0</v>
      </c>
      <c r="E88" s="3">
        <v>1</v>
      </c>
      <c r="F88" s="3">
        <v>72</v>
      </c>
      <c r="G88" s="3">
        <v>0</v>
      </c>
      <c r="H88" s="3">
        <v>1.136</v>
      </c>
      <c r="I88" s="3">
        <v>0</v>
      </c>
      <c r="J88" s="3">
        <v>0</v>
      </c>
      <c r="K88" s="3" t="s">
        <v>258</v>
      </c>
      <c r="L88" s="3" t="s">
        <v>261</v>
      </c>
      <c r="M88" s="3" t="s">
        <v>19</v>
      </c>
    </row>
    <row r="89" spans="1:13" ht="12.75">
      <c r="A89" s="3">
        <v>88</v>
      </c>
      <c r="B89" s="3" t="s">
        <v>262</v>
      </c>
      <c r="C89" s="3" t="str">
        <f>"17409713"</f>
        <v>17409713</v>
      </c>
      <c r="D89" s="3">
        <v>0</v>
      </c>
      <c r="E89" s="3">
        <v>1</v>
      </c>
      <c r="F89" s="3">
        <v>70</v>
      </c>
      <c r="G89" s="3">
        <v>0</v>
      </c>
      <c r="H89" s="3">
        <v>207</v>
      </c>
      <c r="I89" s="3">
        <v>0</v>
      </c>
      <c r="J89" s="3">
        <v>0</v>
      </c>
      <c r="K89" s="3" t="s">
        <v>258</v>
      </c>
      <c r="L89" s="3" t="s">
        <v>263</v>
      </c>
      <c r="M89" s="3" t="s">
        <v>15</v>
      </c>
    </row>
    <row r="90" ht="12.75">
      <c r="A90" s="3" t="s">
        <v>264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